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5120" windowHeight="8100" tabRatio="852" firstSheet="6" activeTab="6"/>
  </bookViews>
  <sheets>
    <sheet name="รอบ 6 เดือน" sheetId="10" state="hidden" r:id="rId1"/>
    <sheet name="รอบ 7 เดือน" sheetId="1" state="hidden" r:id="rId2"/>
    <sheet name="รอบ 8 เดือน" sheetId="11" state="hidden" r:id="rId3"/>
    <sheet name="รอบ 9 เดือน" sheetId="12" state="hidden" r:id="rId4"/>
    <sheet name="รอบ 10 เดือน" sheetId="13" state="hidden" r:id="rId5"/>
    <sheet name="รอบ 11 เดือน " sheetId="14" state="hidden" r:id="rId6"/>
    <sheet name="รอบ 12 เดือน" sheetId="15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Print_Area" localSheetId="6">'รอบ 12 เดือน'!$A$1:$M$105</definedName>
    <definedName name="_xlnm.Print_Titles" localSheetId="4">'รอบ 10 เดือน'!$4:$5</definedName>
    <definedName name="_xlnm.Print_Titles" localSheetId="5">'รอบ 11 เดือน '!$4:$5</definedName>
    <definedName name="_xlnm.Print_Titles" localSheetId="6">'รอบ 12 เดือน'!$4:$5</definedName>
    <definedName name="_xlnm.Print_Titles" localSheetId="0">'รอบ 6 เดือน'!$4:$5</definedName>
    <definedName name="_xlnm.Print_Titles" localSheetId="1">'รอบ 7 เดือน'!$4:$5</definedName>
    <definedName name="_xlnm.Print_Titles" localSheetId="2">'รอบ 8 เดือน'!$4:$5</definedName>
    <definedName name="_xlnm.Print_Titles" localSheetId="3">'รอบ 9 เดือน'!$4:$5</definedName>
    <definedName name="Z_ED89CF83_5DE1_46A5_8666_D9B25B932357_.wvu.PrintTitles" localSheetId="4" hidden="1">'รอบ 10 เดือน'!$4:$5</definedName>
    <definedName name="Z_ED89CF83_5DE1_46A5_8666_D9B25B932357_.wvu.PrintTitles" localSheetId="5" hidden="1">'รอบ 11 เดือน '!$4:$5</definedName>
    <definedName name="Z_ED89CF83_5DE1_46A5_8666_D9B25B932357_.wvu.PrintTitles" localSheetId="6" hidden="1">'รอบ 12 เดือน'!$4:$5</definedName>
    <definedName name="Z_ED89CF83_5DE1_46A5_8666_D9B25B932357_.wvu.PrintTitles" localSheetId="0" hidden="1">'รอบ 6 เดือน'!$4:$5</definedName>
    <definedName name="Z_ED89CF83_5DE1_46A5_8666_D9B25B932357_.wvu.PrintTitles" localSheetId="1" hidden="1">'รอบ 7 เดือน'!$4:$5</definedName>
    <definedName name="Z_ED89CF83_5DE1_46A5_8666_D9B25B932357_.wvu.PrintTitles" localSheetId="2" hidden="1">'รอบ 8 เดือน'!$4:$5</definedName>
    <definedName name="Z_ED89CF83_5DE1_46A5_8666_D9B25B932357_.wvu.PrintTitles" localSheetId="3" hidden="1">'รอบ 9 เดือน'!$4:$5</definedName>
  </definedNames>
  <calcPr calcId="125725"/>
  <customWorkbookViews>
    <customWorkbookView name="Corporate Edition - Personal View" guid="{ED89CF83-5DE1-46A5-8666-D9B25B932357}" mergeInterval="0" personalView="1" maximized="1" xWindow="1" yWindow="1" windowWidth="1024" windowHeight="552" activeSheetId="2"/>
  </customWorkbookViews>
</workbook>
</file>

<file path=xl/calcChain.xml><?xml version="1.0" encoding="utf-8"?>
<calcChain xmlns="http://schemas.openxmlformats.org/spreadsheetml/2006/main">
  <c r="B105" i="15"/>
  <c r="M98"/>
  <c r="J71" l="1"/>
  <c r="M84"/>
  <c r="M78"/>
  <c r="M73"/>
  <c r="M67"/>
  <c r="J60"/>
  <c r="M42"/>
  <c r="M35"/>
  <c r="M28"/>
  <c r="M21"/>
  <c r="J20"/>
  <c r="J11"/>
  <c r="M54" l="1"/>
  <c r="M91"/>
  <c r="M62"/>
  <c r="M12"/>
  <c r="M6"/>
  <c r="M48"/>
  <c r="L86" i="14"/>
  <c r="K11"/>
  <c r="L9"/>
  <c r="M105" i="15" l="1"/>
  <c r="L6" i="14"/>
  <c r="J7"/>
  <c r="J91"/>
  <c r="J45" l="1"/>
  <c r="J46"/>
  <c r="L79" l="1"/>
  <c r="J33" l="1"/>
  <c r="J27"/>
  <c r="J39"/>
  <c r="J39" i="13"/>
  <c r="B94" i="14" l="1"/>
  <c r="M86" s="1"/>
  <c r="J84"/>
  <c r="L73"/>
  <c r="L68"/>
  <c r="L60"/>
  <c r="J58"/>
  <c r="L49"/>
  <c r="J47"/>
  <c r="L41"/>
  <c r="L29"/>
  <c r="L24"/>
  <c r="J15"/>
  <c r="K15"/>
  <c r="M49" l="1"/>
  <c r="M60"/>
  <c r="M68"/>
  <c r="M17"/>
  <c r="M54"/>
  <c r="M35"/>
  <c r="M73"/>
  <c r="M24"/>
  <c r="M6"/>
  <c r="M41"/>
  <c r="M29"/>
  <c r="M9"/>
  <c r="M79"/>
  <c r="J91" i="13"/>
  <c r="L86"/>
  <c r="J46"/>
  <c r="J47" s="1"/>
  <c r="B94"/>
  <c r="M54" s="1"/>
  <c r="L79"/>
  <c r="J84" s="1"/>
  <c r="L73"/>
  <c r="L68"/>
  <c r="L60"/>
  <c r="J58"/>
  <c r="L49"/>
  <c r="L41"/>
  <c r="J33"/>
  <c r="L29"/>
  <c r="J27"/>
  <c r="L24"/>
  <c r="J22"/>
  <c r="L17"/>
  <c r="J15"/>
  <c r="K11"/>
  <c r="K15" s="1"/>
  <c r="L9"/>
  <c r="J7"/>
  <c r="L6"/>
  <c r="K11" i="12"/>
  <c r="M9" i="13" l="1"/>
  <c r="M35"/>
  <c r="M49"/>
  <c r="M73"/>
  <c r="M17"/>
  <c r="M86"/>
  <c r="M24"/>
  <c r="M41"/>
  <c r="M60"/>
  <c r="M93" i="14"/>
  <c r="M6" i="13"/>
  <c r="M29"/>
  <c r="M68"/>
  <c r="M79"/>
  <c r="J7" i="12"/>
  <c r="L6"/>
  <c r="J39"/>
  <c r="J46"/>
  <c r="J47" s="1"/>
  <c r="M93" i="13" l="1"/>
  <c r="L86" i="12"/>
  <c r="L79"/>
  <c r="J84" s="1"/>
  <c r="B94"/>
  <c r="M54" s="1"/>
  <c r="L73"/>
  <c r="L68"/>
  <c r="L60"/>
  <c r="J58"/>
  <c r="L49"/>
  <c r="L41"/>
  <c r="L29"/>
  <c r="L24"/>
  <c r="J22"/>
  <c r="L17"/>
  <c r="K15"/>
  <c r="J15"/>
  <c r="L79" i="11"/>
  <c r="J84"/>
  <c r="M17" i="12" l="1"/>
  <c r="M9"/>
  <c r="M68"/>
  <c r="M73"/>
  <c r="M6"/>
  <c r="M60"/>
  <c r="M35"/>
  <c r="M79"/>
  <c r="M49"/>
  <c r="M86"/>
  <c r="M24"/>
  <c r="M29"/>
  <c r="M41"/>
  <c r="B94" i="11"/>
  <c r="M86" s="1"/>
  <c r="L73"/>
  <c r="L68"/>
  <c r="L60"/>
  <c r="J58"/>
  <c r="L49"/>
  <c r="L41"/>
  <c r="L29"/>
  <c r="L24"/>
  <c r="J22"/>
  <c r="L17"/>
  <c r="K15"/>
  <c r="J15"/>
  <c r="M17" l="1"/>
  <c r="M60"/>
  <c r="M68"/>
  <c r="M24"/>
  <c r="M41"/>
  <c r="M29"/>
  <c r="M9"/>
  <c r="M54"/>
  <c r="M93" i="12"/>
  <c r="M73" i="11"/>
  <c r="M6"/>
  <c r="M35"/>
  <c r="M79"/>
  <c r="M49"/>
  <c r="M93" l="1"/>
  <c r="B94" i="10"/>
  <c r="M86" s="1"/>
  <c r="L79"/>
  <c r="L73"/>
  <c r="L68"/>
  <c r="L60"/>
  <c r="J58"/>
  <c r="J57"/>
  <c r="J56"/>
  <c r="L49"/>
  <c r="L41"/>
  <c r="J33"/>
  <c r="L29"/>
  <c r="J27"/>
  <c r="L24"/>
  <c r="J22"/>
  <c r="L17"/>
  <c r="K15"/>
  <c r="J15"/>
  <c r="L9"/>
  <c r="J7"/>
  <c r="L6"/>
  <c r="L79" i="1"/>
  <c r="L6"/>
  <c r="J7"/>
  <c r="J84"/>
  <c r="L86"/>
  <c r="J58"/>
  <c r="L73"/>
  <c r="L68"/>
  <c r="L60"/>
  <c r="L49"/>
  <c r="L41"/>
  <c r="L29"/>
  <c r="J22"/>
  <c r="L17"/>
  <c r="L9"/>
  <c r="B94"/>
  <c r="M54" s="1"/>
  <c r="J15"/>
  <c r="K15"/>
  <c r="L24"/>
  <c r="M54" i="10" l="1"/>
  <c r="M9"/>
  <c r="M6"/>
  <c r="M24"/>
  <c r="M35"/>
  <c r="M29"/>
  <c r="M60"/>
  <c r="M68"/>
  <c r="M41"/>
  <c r="M73"/>
  <c r="M24" i="1"/>
  <c r="M17" i="10"/>
  <c r="M49"/>
  <c r="M79"/>
  <c r="M6" i="1"/>
  <c r="M9"/>
  <c r="M17"/>
  <c r="M29"/>
  <c r="M41"/>
  <c r="M49"/>
  <c r="M60"/>
  <c r="M68"/>
  <c r="M73"/>
  <c r="M86"/>
  <c r="M79"/>
  <c r="M35"/>
  <c r="M93" i="10" l="1"/>
  <c r="M93" i="1"/>
  <c r="J91" i="12"/>
</calcChain>
</file>

<file path=xl/sharedStrings.xml><?xml version="1.0" encoding="utf-8"?>
<sst xmlns="http://schemas.openxmlformats.org/spreadsheetml/2006/main" count="1086" uniqueCount="206">
  <si>
    <t xml:space="preserve">    รายงานผลการปฏิบัติราชการตามตัวชี้วัดตามคำรับรองการปฏิบัติราชการ</t>
  </si>
  <si>
    <t>ตัวชี้วัด</t>
  </si>
  <si>
    <t>น้ำหนัก</t>
  </si>
  <si>
    <t>เป้าหมาย / เกณฑ์การให้คะแนน</t>
  </si>
  <si>
    <t>ผลการดำเนินงาน</t>
  </si>
  <si>
    <t>ค่าคะแนนที่ได้</t>
  </si>
  <si>
    <t>ค่าคะแนนเฉลี่ย</t>
  </si>
  <si>
    <t>ผลการปฏิบัติราชการ</t>
  </si>
  <si>
    <t>(%)</t>
  </si>
  <si>
    <t>ถ่วงน้ำหนัก</t>
  </si>
  <si>
    <t xml:space="preserve">สพญ-01 ปริมาณน้ำเก็บกักที่เพิ่มขึ้น </t>
  </si>
  <si>
    <t>-</t>
  </si>
  <si>
    <t>(ล้าน ลบ.ม.)</t>
  </si>
  <si>
    <t>สพญ-02 พื้นที่ชลประทานที่เพิ่มขึ้น</t>
  </si>
  <si>
    <t>โครงการ</t>
  </si>
  <si>
    <t>พื้นที่ ชป.ที่เพิ่มขึ้น (ไร่)</t>
  </si>
  <si>
    <t>(ไร่)</t>
  </si>
  <si>
    <t>แผนงาน</t>
  </si>
  <si>
    <t>ผลงาน</t>
  </si>
  <si>
    <t>โครงการกิ่วคอหมา</t>
  </si>
  <si>
    <t>รวม</t>
  </si>
  <si>
    <t>ก่อสร้างอาคารชลประทาน</t>
  </si>
  <si>
    <t>สพญ-05 ร้อยละของโครงการที่</t>
  </si>
  <si>
    <t>สามารถเตรียมความพร้อมในการ</t>
  </si>
  <si>
    <t>ก่อสร้างเสร็จตามแผน</t>
  </si>
  <si>
    <t>สพญ-06 ร้อยละของงานจัดหาที่ดิน</t>
  </si>
  <si>
    <t>ที่แล้วเสร็จตามแผน</t>
  </si>
  <si>
    <t>สพญ-07 ร้อยละของกิจกรรมการ</t>
  </si>
  <si>
    <t>จัดมวลชนสัมพันธ์ในระยะระหว่าง</t>
  </si>
  <si>
    <t>1.00-</t>
  </si>
  <si>
    <t>1.51 -</t>
  </si>
  <si>
    <t>2.01-</t>
  </si>
  <si>
    <t>2.51-</t>
  </si>
  <si>
    <t>3.01-</t>
  </si>
  <si>
    <t>ล้านบาท</t>
  </si>
  <si>
    <t>คิดเป็น</t>
  </si>
  <si>
    <t>สำนัก/กอง</t>
  </si>
  <si>
    <t xml:space="preserve"> ผอป. 3-1/2556</t>
  </si>
  <si>
    <t>ไร่</t>
  </si>
  <si>
    <t xml:space="preserve"> ไร่</t>
  </si>
  <si>
    <t xml:space="preserve"> จังหวัดชลบุรี </t>
  </si>
  <si>
    <t>โครงการระบบส่งน้ำ</t>
  </si>
  <si>
    <t>ประตูระบายน้ำ</t>
  </si>
  <si>
    <t>บ้านหนองบึง</t>
  </si>
  <si>
    <t>ผู้รับบริการภายใน</t>
  </si>
  <si>
    <t>สำนักพัฒนาแหล่งน้ำขนาดใหญ่  ปีงบประมาณ พ.ศ.2556</t>
  </si>
  <si>
    <t xml:space="preserve"> สำนักพัฒนาแหล่งน้ำขนาดใหญ่ ได้ส่งแบบสอบถาม</t>
  </si>
  <si>
    <t xml:space="preserve"> ให้สำนักต่างๆในส่วนกลางที่มีการติดต่อประสานงาน </t>
  </si>
  <si>
    <t xml:space="preserve"> และสำนักชลประทานที่รับมอบโครงการก่อสร้าง</t>
  </si>
  <si>
    <t xml:space="preserve"> ไปดำเนินการส่งน้ำ-บำรุงรักษาต่อ </t>
  </si>
  <si>
    <t xml:space="preserve"> ระดับความพึงพอใจของผู้รับบริการ</t>
  </si>
  <si>
    <t>%</t>
  </si>
  <si>
    <t>สพญ-03 ระดับความพึงพอใจของ</t>
  </si>
  <si>
    <t>สพญ-04 ร้อยละความสำเร็จในการ</t>
  </si>
  <si>
    <t xml:space="preserve">ค่าเฉลี่ย </t>
  </si>
  <si>
    <t xml:space="preserve"> ของสำนักงานก่อสร้าง ๑-๑๔ ประจำปีงบประมาณ พ.ศ. ๒๕๕6 </t>
  </si>
  <si>
    <t xml:space="preserve">ผลงานสะสม </t>
  </si>
  <si>
    <t xml:space="preserve"> โครงการที่สามารถเตรียมความพร้อมในการก่อสร้าง</t>
  </si>
  <si>
    <t xml:space="preserve"> เสร็จตามแผนงาน คำนวณจากผลการเบิกจ่ายงบประมาณ</t>
  </si>
  <si>
    <t xml:space="preserve"> ประจำปีงบประมาณ พ.ศ. ๒๕๕6</t>
  </si>
  <si>
    <t>ก่อสร้าง ที่ดำเนินการได้ตามแผน</t>
  </si>
  <si>
    <t>ครั้ง</t>
  </si>
  <si>
    <t xml:space="preserve"> ผลการจัดกิจกรรมมวลชนสัมพันธ์ของสำนักงานก่อสร้าง1 - 14</t>
  </si>
  <si>
    <t xml:space="preserve"> คำนวณจากจำนวนครั้งของผลการจัดกิจกรรมสะสม เทียบกับ</t>
  </si>
  <si>
    <t xml:space="preserve"> จำนวนครั้งของแผนการจัดกิจกรรมมวลชนสัมพันธ์</t>
  </si>
  <si>
    <t xml:space="preserve"> ประจำปีงบประมาณพ.ศ.๒๕๕6</t>
  </si>
  <si>
    <t>แผนการจัดกิจกรรม</t>
  </si>
  <si>
    <t>ผลการจัดกิจกรรม</t>
  </si>
  <si>
    <t>สพญ-08 ร้อยละของการจัดทำโครงการ</t>
  </si>
  <si>
    <t>วิจัยและพัฒนาที่แล้วเสร็จตามแผนงาน</t>
  </si>
  <si>
    <t xml:space="preserve">ก่อน </t>
  </si>
  <si>
    <t>15 กย</t>
  </si>
  <si>
    <t>1 กย.</t>
  </si>
  <si>
    <t xml:space="preserve"> ผลงานจัดหาที่ดินที่แล้วเสร็จของสำนักงานก่อสร้าง 1 - 14</t>
  </si>
  <si>
    <t xml:space="preserve"> คำนวณจาก จำนวนเงินที่ได้รับอนุมัติตามบัญชีขออนุมัติจ่ายเงิน</t>
  </si>
  <si>
    <t xml:space="preserve"> ค่าทดแทนทรัพย์สิน เทียบกับ จำนวนเงินงบประมาณค่าทดแทน</t>
  </si>
  <si>
    <t xml:space="preserve"> ทรัพย์สินที่ได้รับจัดสรร ประจำปีงบประมาณ พ.ศ. ๒๕๕6</t>
  </si>
  <si>
    <t xml:space="preserve"> ค่าเตรียมความพร้อม ของสำนักงานก่อสร้าง ๑-๑๔ </t>
  </si>
  <si>
    <t xml:space="preserve"> ผลงานโครงการวิจัยและพัฒนา สำนักพัฒนาแหล่งน้ำขนาดใหญ่</t>
  </si>
  <si>
    <t xml:space="preserve"> คำนวณจากผลการปรับปรุงกระบวนงานพัฒนาแหล่งน้ำ  </t>
  </si>
  <si>
    <t xml:space="preserve"> ประจำปีงบประมาณ พ.ศ.2556</t>
  </si>
  <si>
    <t xml:space="preserve">คิดเป็นผลงานสะสม </t>
  </si>
  <si>
    <t xml:space="preserve"> ผลงานก่อสร้างของหน่วยงานในสำนักพัฒนาแหล่งน้ำขนาดใหญ่</t>
  </si>
  <si>
    <t>คำนวณจากความสำเร็จของผลงานเมื่อเทียบกับแผนงานก่อสร้าง</t>
  </si>
  <si>
    <t>สพญ-09 ร้อยละของอัตราการเบิกจ่าย</t>
  </si>
  <si>
    <t xml:space="preserve">งบประมาณรายจ่ายลงทุน </t>
  </si>
  <si>
    <t>ผลการเบิกจ่าย</t>
  </si>
  <si>
    <t xml:space="preserve">ได้รับจัดสรรงบลงทุน </t>
  </si>
  <si>
    <t xml:space="preserve">คิดเป็นผลสะสม </t>
  </si>
  <si>
    <t>สพญ-10 ร้อยละเฉลี่ยของข้าราชการ</t>
  </si>
  <si>
    <t>สำนักที่ผ่านการประเมินสมรรถนะ</t>
  </si>
  <si>
    <t>ในระดับที่องค์กร คาดหวัง</t>
  </si>
  <si>
    <t xml:space="preserve"> คำนวณผลจากจำนวนข้าราชการของหน่วยงานภายในสำนัก</t>
  </si>
  <si>
    <t xml:space="preserve"> พัฒนาแหล่งน้ำขนาดใหญ่ ที่มีผลการประเมินสมรรถนะเท่ากับ</t>
  </si>
  <si>
    <t xml:space="preserve"> หรือมากกว่าระดับที่องค์กรคาดหวัง เทียบกับจำนวนข้าราชการ</t>
  </si>
  <si>
    <t xml:space="preserve"> ที่มีการประเมิน</t>
  </si>
  <si>
    <t>คน</t>
  </si>
  <si>
    <t>จำนวนที่ประเมิน</t>
  </si>
  <si>
    <t>จำนวนที่ผ่านเกณฑ์</t>
  </si>
  <si>
    <t xml:space="preserve"> ผลการเบิกจ่ายงบประมาณรายจ่ายงบลงทุน ของหน่วยงานใน</t>
  </si>
  <si>
    <t xml:space="preserve"> สำนักพัฒนาแหล่งน้ำขนาดใหญ่ ประจำปีงบประมาณ พ.ศ. ๒๕๕6</t>
  </si>
  <si>
    <t>สพญ-11 ร้อยละของระดับความพึงพอใจ</t>
  </si>
  <si>
    <t>ของบุคลากรต่อการปฏิบัติงาน</t>
  </si>
  <si>
    <t xml:space="preserve"> สำนักบริหารงานบุคคลสำรวจความพึงพอใจของบุคลากร</t>
  </si>
  <si>
    <t xml:space="preserve"> ต่อการปฎิบัติงาน  ประกอบด้วยมิติ ด้านการทำงาน</t>
  </si>
  <si>
    <t xml:space="preserve"> มิติด้านสังคม  มิติด้านส่วนตัว และมิติด้านเศษฐกิจ</t>
  </si>
  <si>
    <t>สพญ-12 ค่าเฉลี่ยคะแนนการตรวจ</t>
  </si>
  <si>
    <t>ประเมินการจัดการความรู้ (KMA)</t>
  </si>
  <si>
    <t xml:space="preserve"> คะแนนการตรวจประเมินการจัดการความรู้ (KMA)  </t>
  </si>
  <si>
    <t xml:space="preserve"> ของสำนัก/กอง หมวด 1-หมวด 6  โดยการตรวจ</t>
  </si>
  <si>
    <t xml:space="preserve"> ประเมินจากหลักฐานที่แสดงบนเว็บคลังความรู้</t>
  </si>
  <si>
    <t xml:space="preserve"> ของสำนัก/กอง ประจำปีงบประมาณ พ.ศ. ๒๕๕6</t>
  </si>
  <si>
    <t>ผลการตรวจประเมิน</t>
  </si>
  <si>
    <t xml:space="preserve"> ผลความพึงพอใจ</t>
  </si>
  <si>
    <t>ผลระดับคะแนน</t>
  </si>
  <si>
    <t>สพญ-14 ร้อยละของการบันทึกข้อมูล</t>
  </si>
  <si>
    <t>ในระบบติดตาม Online</t>
  </si>
  <si>
    <t xml:space="preserve"> วัดความครบถ้วนในการบันทึกข้อมูล ของสำนักงานก่อสร้าง 1-14 </t>
  </si>
  <si>
    <t xml:space="preserve"> ประกอบด้วย การบันทึกข้อมูลทั่วไป กระบวนการจัดซื้อจัดจ้าง </t>
  </si>
  <si>
    <t xml:space="preserve"> ปัญหาอุปสรรค การเบิกจ่ายงบประมาณ แผน/ผลการปฏิบัติงาน </t>
  </si>
  <si>
    <t xml:space="preserve"> และการบันทึกรูปภาพก่อน ระหว่าง และหลังงานก่อสร้างแล้วเสร็จ </t>
  </si>
  <si>
    <t xml:space="preserve"> โดยวัดจากจำนวนช่องที่บันทึก เทียบกับ ช่องรายการทั้งหมด</t>
  </si>
  <si>
    <t xml:space="preserve"> ผลการวัด</t>
  </si>
  <si>
    <t xml:space="preserve"> วัดความครบถ้วนในการจัดทำเว็บไซต์ ของหน่วยงานภายใน</t>
  </si>
  <si>
    <t xml:space="preserve"> สำนักพัฒนาแหล่งน้ำขนาดใหญ่ตามเกณฑ์การจัดทำเว็บไซต์</t>
  </si>
  <si>
    <t xml:space="preserve"> กำหนดโดยศูนย์เทคโนโลยี่สารสนเทศและการสื่อสาร</t>
  </si>
  <si>
    <t xml:space="preserve"> โดยวัดจากจำนวนฐานข้อมูลที่จัดทำ เทียบกับจำนวนข้อมูล</t>
  </si>
  <si>
    <t xml:space="preserve"> ตามเกณฑ์การจัดทำเว็บไซต์</t>
  </si>
  <si>
    <t xml:space="preserve"> ผลการดำเนินงาน โครงการอ่างเก็บน้ำคลองหลวง </t>
  </si>
  <si>
    <t xml:space="preserve">                                                                                                                       ค่าคะแนนเฉลี่ยถ่วงน้ำหนักรวม</t>
  </si>
  <si>
    <r>
      <rPr>
        <b/>
        <sz val="18"/>
        <color indexed="12"/>
        <rFont val="TH SarabunIT๙"/>
        <family val="2"/>
      </rPr>
      <t xml:space="preserve">รอบระยะเวลา  7  เดือน  ๑ ตุลาคม ๒๕๕5  ถึง  ๓0 เมษายน ๒๕๕6  </t>
    </r>
    <r>
      <rPr>
        <b/>
        <sz val="18"/>
        <rFont val="TH SarabunIT๙"/>
        <family val="2"/>
      </rPr>
      <t xml:space="preserve">                                                                                                </t>
    </r>
  </si>
  <si>
    <r>
      <rPr>
        <b/>
        <sz val="18"/>
        <color indexed="12"/>
        <rFont val="TH SarabunIT๙"/>
        <family val="2"/>
      </rPr>
      <t xml:space="preserve">รอบระยะเวลา  6  เดือน  ๑ ตุลาคม ๒๕๕5  ถึง  ๓1 มีนาคม ๒๕๕6  </t>
    </r>
    <r>
      <rPr>
        <b/>
        <sz val="18"/>
        <rFont val="TH SarabunIT๙"/>
        <family val="2"/>
      </rPr>
      <t xml:space="preserve">                                                                                                </t>
    </r>
  </si>
  <si>
    <t>สพญ-13 คุณภาพเว็บไซต์ของ</t>
  </si>
  <si>
    <r>
      <rPr>
        <b/>
        <sz val="18"/>
        <color indexed="12"/>
        <rFont val="TH SarabunIT๙"/>
        <family val="2"/>
      </rPr>
      <t xml:space="preserve">รอบระยะเวลา  8  เดือน  ๑ ตุลาคม ๒๕๕5  ถึง  ๓1 พฤษภาคม ๒๕๕6  </t>
    </r>
    <r>
      <rPr>
        <b/>
        <sz val="18"/>
        <rFont val="TH SarabunIT๙"/>
        <family val="2"/>
      </rPr>
      <t xml:space="preserve">                                                                                                </t>
    </r>
  </si>
  <si>
    <t xml:space="preserve">รอบระยะเวลา  9  เดือน  ๑ ตุลาคม ๒๕๕5  ถึง  ๓0 มิถุนายน ๒๕๕6                                                                                                  </t>
  </si>
  <si>
    <t xml:space="preserve">รอบระยะเวลา  10  เดือน  ๑ ตุลาคม ๒๕๕5  ถึง  ๓1 กรกฎาคม ๒๕๕6                                                                                                  </t>
  </si>
  <si>
    <t xml:space="preserve">รอบระยะเวลา  11  เดือน  ๑ ตุลาคม ๒๕๕5  ถึง  ๓1 สิงหาคม ๒๕๕6                                                                                                  </t>
  </si>
  <si>
    <t>งบประมาณรายจ่ายลงทุน (ไตรมาส 4)</t>
  </si>
  <si>
    <t>15 ก.ย.</t>
  </si>
  <si>
    <t>1 ก.ย.</t>
  </si>
  <si>
    <t>ค่าคะแนนเฉลี่ยถ่วงน้ำหนักรวม</t>
  </si>
  <si>
    <t>จ.ลำปาง</t>
  </si>
  <si>
    <t>ผู้รับบริการภายในของสำนักพัฒนาแหล่งน้ำขนาดใหญ่</t>
  </si>
  <si>
    <t>ได้แก่ สำนัก/กองและหน่วยงานภายในกรมชลประทานที่มีการติดต่อปะสานงาน</t>
  </si>
  <si>
    <t>กับสำนักพัฒนาแหล่งน้ำขนาดใหญ่รวมทั้งสำนักงานชลประทานต่างๆ</t>
  </si>
  <si>
    <t>ที่รับมอบโครงการก่อสร้างจากสำนักพัฒนาแหล่งน้ำขนาดใหญ่</t>
  </si>
  <si>
    <t>ที่พอใจต่อการปฏิบัติงาน</t>
  </si>
  <si>
    <t xml:space="preserve"> ของสำนัก/กอง หมวด 1-หมวด 7  โดยการตรวจ</t>
  </si>
  <si>
    <t xml:space="preserve"> ค่าเตรียมความพร้อม ของสำนักงานก่อสร้างชลประทานขนาดใหญ่ที่ 1-13</t>
  </si>
  <si>
    <t xml:space="preserve"> ผลงานจัดหาที่ดินที่แล้วเสร็จของสำนักงานก่อสร้างชลประทานขนาดใหญ่ที่ </t>
  </si>
  <si>
    <t xml:space="preserve"> 1 - 13 คำนวณจาก จำนวนเงินที่ได้รับอนุมัติตามบัญชีขออนุมัติจ่ายเงิน</t>
  </si>
  <si>
    <t xml:space="preserve"> ผลการจัดกิจกรรมมวลชนสัมพันธ์ของสำนักงานก่อสร้างชลประทานขนาดใหญ่ที่ </t>
  </si>
  <si>
    <t>และพัฒนาที่แล้วเสร็จตามแผนงาน</t>
  </si>
  <si>
    <t xml:space="preserve"> ผลงานโครงการวิจัยและพัฒนา ของสำนักงานก่อสร้างชลประทานขนาดใหญ่ที่ </t>
  </si>
  <si>
    <t xml:space="preserve"> 1-13 คำนวณจากความก้าวหน้าการจัดทำโครงการ</t>
  </si>
  <si>
    <t xml:space="preserve"> 1-13 คำนวณจากจำนวนครั้งของผลการจัดกิจกรรมสะสม เทียบกับ</t>
  </si>
  <si>
    <t>(ประเมินโดยสำนักบริหารทรัพยากรบุคคล)</t>
  </si>
  <si>
    <t xml:space="preserve"> สำนักบริหารทรัพยากรบุคคลสำรวจความพึงพอใจของบุคลากร</t>
  </si>
  <si>
    <t xml:space="preserve"> วัดความครบถ้วนในการบันทึกข้อมูล ของสำนักงานก่อสร้างชลประทาน</t>
  </si>
  <si>
    <t xml:space="preserve"> ขนาดใหญ่ที่ 1-13 ประกอบด้วย การบันทึกข้อมูลทั่วไป กระบวนการ </t>
  </si>
  <si>
    <t>สพญ-01 ปริมาณน้ำเก็บกักที่เพิ่มขึ้น</t>
  </si>
  <si>
    <t>ปริมาณน้ำเก็บกักที่เพิ่มขึ้น (ล้าน ลบ.ม.)</t>
  </si>
  <si>
    <t>(ร้อยละ)</t>
  </si>
  <si>
    <t>โครงการอ่างเก็บน้ำมวกเหล็ก</t>
  </si>
  <si>
    <t>จ.สระบุรี</t>
  </si>
  <si>
    <t xml:space="preserve">  </t>
  </si>
  <si>
    <t>สพญ-02 จำนวนพื้นที่ชลประทาน</t>
  </si>
  <si>
    <t>ที่เพิ่มขึ้น (ไร่)</t>
  </si>
  <si>
    <t>โครงการชลประทานระบบส่งน้ำ</t>
  </si>
  <si>
    <t>บ้านเขายายพริ้ง จ.ระยอง</t>
  </si>
  <si>
    <t>สพญ-03 ร้อยละความพึงพอใจของ</t>
  </si>
  <si>
    <t xml:space="preserve"> ระดับความพึงพอใจของผู้รับบริการภายใน</t>
  </si>
  <si>
    <t>ผลงานก่อสร้างของหน่วยงานในสำนักพัฒนาแหล่งน้ำขนาดใหญ่</t>
  </si>
  <si>
    <t>ของสำนักงานก่อสร้างชลประทานขนาดใหญ่ที่ 1-13 ประจำปีงบประมาณ</t>
  </si>
  <si>
    <t xml:space="preserve"> พ.ศ. 2559</t>
  </si>
  <si>
    <t>ผลงานสะสม</t>
  </si>
  <si>
    <t>สพญ-05 ร้อยละของการก่อสร้าง</t>
  </si>
  <si>
    <t>ผลงานการก่อสร้างงานป้องกันและบรรเทาอุทกภัย</t>
  </si>
  <si>
    <t>งานป้องกันและบรรเทาอุทกภัยตามแผน</t>
  </si>
  <si>
    <t>ของหน่วยงานในสำนักพัฒนาแหล่งน้ำขนาดใหญ่</t>
  </si>
  <si>
    <t>สพญ-06 ร้อยละของโครงการที่</t>
  </si>
  <si>
    <t xml:space="preserve"> ประจำปีงบประมาณ พ.ศ. 2559</t>
  </si>
  <si>
    <t>สพญ-07 ร้อยละของงานจัดหาที่ดิน</t>
  </si>
  <si>
    <t xml:space="preserve"> ทรัพย์สินที่ได้รับจัดสรร ประจำปีงบประมาณ พ.ศ. 2559</t>
  </si>
  <si>
    <t>สพญ-08 ร้อยละของกิจกรรมการ</t>
  </si>
  <si>
    <t>สพญ-09 ร้อยละของการศึกษาหรือวิจัย</t>
  </si>
  <si>
    <t>สพญ-10 ร้อยละของอัตราการเบิกจ่าย</t>
  </si>
  <si>
    <t xml:space="preserve"> ผลการเบิกจ่ายงบประมาณรายจ่ายงบลงทุน ของสำนักงานก่อสร้าง</t>
  </si>
  <si>
    <t>บาท</t>
  </si>
  <si>
    <t xml:space="preserve">ผลการเบิกจ่ายสะสม </t>
  </si>
  <si>
    <t xml:space="preserve">คิดเป็น </t>
  </si>
  <si>
    <t>สพญ-11 ร้อยละของบุคลากร</t>
  </si>
  <si>
    <t xml:space="preserve"> ของสำนัก/กอง ประจำปีงบประมาณ พ.ศ. 2559</t>
  </si>
  <si>
    <t xml:space="preserve">สำนัก/กอง  </t>
  </si>
  <si>
    <t>(ประเมินโดยกองแผนงาน)</t>
  </si>
  <si>
    <t xml:space="preserve"> โดยวัดจากจำนวนช่องที่บันทึก เทียบกับ ช่องรายการทั้งหมด จำนวน 2 รอบการประเมิน</t>
  </si>
  <si>
    <t xml:space="preserve"> ผลการประเมินรอบที่ 1 =</t>
  </si>
  <si>
    <t xml:space="preserve">รอบระยะเวลา  6  เดือน ระหว่าง วันที่  1 ตุลาคม 2558  ถึง วันที่  31 มีนาคม 2559                                                                                                  </t>
  </si>
  <si>
    <t xml:space="preserve"> ชลประทานขนาดใหญ่ที่ 1-13  ประจำปีงบประมาณ พ.ศ. 2559</t>
  </si>
  <si>
    <t xml:space="preserve"> จัดซื้อจัดจ้าง ปัญหาอุปสรรค การเบิกจ่ายงบประมาณ แผน/ผลการปฏิบัติงาน </t>
  </si>
  <si>
    <t xml:space="preserve"> ผตป. 3-1/2559</t>
  </si>
  <si>
    <t>สพญ-15 ร้อยละของการจัดส่งรายงาน</t>
  </si>
  <si>
    <t>การจัดส่งรายงานจำนวน 6 รายงาน ซึ่งต้องจัดส่งให้สำนักพัฒนาแหล่งน้ำ</t>
  </si>
  <si>
    <t>ตามกรอบเวลาที่กำหนด</t>
  </si>
  <si>
    <t>ขนาดใหญ่เป็นรายเดือน รายไตรมาส และรายปีได้ทันตามกรอบเวลาที่กำหนด</t>
  </si>
  <si>
    <t>สำนักงานก่อสร้างชลประทานขนาดใหญ่ที่….. สำนักพัฒนาแหล่งน้ำขนาดใหญ่  ปีงบประมาณ พ.ศ.2559 ครั้งที่ 1/2559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</si>
</sst>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000"/>
    <numFmt numFmtId="188" formatCode="_-* #,##0_-;\-* #,##0_-;_-* &quot;-&quot;??_-;_-@_-"/>
    <numFmt numFmtId="189" formatCode="_-* #,##0.0000_-;\-* #,##0.0000_-;_-* &quot;-&quot;??_-;_-@_-"/>
  </numFmts>
  <fonts count="43">
    <font>
      <sz val="10"/>
      <name val="Arial"/>
      <charset val="222"/>
    </font>
    <font>
      <sz val="16"/>
      <name val="Angsana New"/>
      <family val="1"/>
    </font>
    <font>
      <b/>
      <sz val="18"/>
      <color indexed="18"/>
      <name val="TH SarabunIT๙"/>
      <family val="2"/>
    </font>
    <font>
      <b/>
      <sz val="18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  <font>
      <sz val="10"/>
      <name val="Arial"/>
      <family val="2"/>
    </font>
    <font>
      <b/>
      <sz val="20"/>
      <name val="TH SarabunIT๙"/>
      <family val="2"/>
    </font>
    <font>
      <b/>
      <sz val="18"/>
      <color indexed="12"/>
      <name val="TH SarabunIT๙"/>
      <family val="2"/>
    </font>
    <font>
      <sz val="18"/>
      <name val="TH SarabunIT๙"/>
      <family val="2"/>
    </font>
    <font>
      <sz val="20"/>
      <name val="TH SarabunIT๙"/>
      <family val="2"/>
    </font>
    <font>
      <u/>
      <sz val="8"/>
      <color theme="10"/>
      <name val="Arial"/>
      <family val="2"/>
    </font>
    <font>
      <u/>
      <sz val="12"/>
      <color theme="10"/>
      <name val="Arial"/>
      <family val="2"/>
    </font>
    <font>
      <sz val="18"/>
      <color rgb="FF000000"/>
      <name val="TH SarabunIT๙"/>
      <family val="2"/>
    </font>
    <font>
      <sz val="16"/>
      <color rgb="FF000000"/>
      <name val="TH SarabunIT๙"/>
      <family val="2"/>
    </font>
    <font>
      <sz val="16"/>
      <color rgb="FF0000FF"/>
      <name val="Angsana New"/>
      <family val="1"/>
    </font>
    <font>
      <u/>
      <sz val="16"/>
      <color rgb="FF0000FF"/>
      <name val="Angsana New"/>
      <family val="1"/>
    </font>
    <font>
      <sz val="16"/>
      <color rgb="FFFF0000"/>
      <name val="Angsana New"/>
      <family val="1"/>
    </font>
    <font>
      <b/>
      <u/>
      <sz val="16"/>
      <color rgb="FF0000FF"/>
      <name val="Angsana New"/>
      <family val="1"/>
    </font>
    <font>
      <b/>
      <sz val="16"/>
      <color rgb="FFFF0000"/>
      <name val="Angsana New"/>
      <family val="1"/>
    </font>
    <font>
      <b/>
      <sz val="16"/>
      <color rgb="FF0000FF"/>
      <name val="Angsana New"/>
      <family val="1"/>
    </font>
    <font>
      <sz val="16"/>
      <color theme="0"/>
      <name val="Angsana New"/>
      <family val="1"/>
    </font>
    <font>
      <b/>
      <sz val="16"/>
      <color rgb="FFFF0000"/>
      <name val="TH SarabunIT๙"/>
      <family val="2"/>
    </font>
    <font>
      <b/>
      <sz val="16"/>
      <color rgb="FF0000CC"/>
      <name val="TH SarabunIT๙"/>
      <family val="2"/>
    </font>
    <font>
      <b/>
      <sz val="18"/>
      <color rgb="FF0000CC"/>
      <name val="TH SarabunIT๙"/>
      <family val="2"/>
    </font>
    <font>
      <u/>
      <sz val="16"/>
      <name val="Angsana New"/>
      <family val="1"/>
    </font>
    <font>
      <u/>
      <sz val="12"/>
      <name val="Arial"/>
      <family val="2"/>
    </font>
    <font>
      <b/>
      <u/>
      <sz val="16"/>
      <name val="Angsana New"/>
      <family val="1"/>
    </font>
    <font>
      <b/>
      <sz val="16"/>
      <name val="Angsana New"/>
      <family val="1"/>
    </font>
    <font>
      <b/>
      <sz val="20"/>
      <name val="TH SarabunPSK"/>
      <family val="2"/>
    </font>
    <font>
      <sz val="20"/>
      <name val="TH SarabunPSK"/>
      <family val="2"/>
    </font>
    <font>
      <sz val="16"/>
      <name val="TH SarabunPSK"/>
      <family val="2"/>
    </font>
    <font>
      <b/>
      <sz val="18"/>
      <name val="TH SarabunPSK"/>
      <family val="2"/>
    </font>
    <font>
      <b/>
      <sz val="16"/>
      <name val="TH SarabunPSK"/>
      <family val="2"/>
    </font>
    <font>
      <sz val="18"/>
      <name val="TH SarabunPSK"/>
      <family val="2"/>
    </font>
    <font>
      <b/>
      <sz val="18"/>
      <color rgb="FF0000CC"/>
      <name val="TH SarabunPSK"/>
      <family val="2"/>
    </font>
    <font>
      <u/>
      <sz val="16"/>
      <name val="TH SarabunPSK"/>
      <family val="2"/>
    </font>
    <font>
      <b/>
      <sz val="16"/>
      <color rgb="FFFF0000"/>
      <name val="TH SarabunPSK"/>
      <family val="2"/>
    </font>
    <font>
      <b/>
      <sz val="16"/>
      <color rgb="FF0000CC"/>
      <name val="TH SarabunPSK"/>
      <family val="2"/>
    </font>
    <font>
      <u/>
      <sz val="12"/>
      <name val="TH SarabunPSK"/>
      <family val="2"/>
    </font>
    <font>
      <b/>
      <u/>
      <sz val="16"/>
      <name val="TH SarabunPSK"/>
      <family val="2"/>
    </font>
    <font>
      <b/>
      <sz val="15"/>
      <name val="TH SarabunPSK"/>
      <family val="2"/>
    </font>
    <font>
      <b/>
      <sz val="17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43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</cellStyleXfs>
  <cellXfs count="545">
    <xf numFmtId="0" fontId="0" fillId="0" borderId="0" xfId="0"/>
    <xf numFmtId="0" fontId="12" fillId="0" borderId="0" xfId="1" applyFont="1" applyAlignment="1" applyProtection="1"/>
    <xf numFmtId="9" fontId="13" fillId="0" borderId="1" xfId="0" applyNumberFormat="1" applyFont="1" applyFill="1" applyBorder="1" applyAlignment="1" applyProtection="1">
      <alignment horizontal="center" wrapText="1"/>
    </xf>
    <xf numFmtId="0" fontId="5" fillId="0" borderId="2" xfId="0" applyFont="1" applyFill="1" applyBorder="1" applyAlignment="1" applyProtection="1">
      <alignment horizontal="center"/>
    </xf>
    <xf numFmtId="0" fontId="13" fillId="0" borderId="3" xfId="0" applyFont="1" applyFill="1" applyBorder="1" applyAlignment="1" applyProtection="1">
      <alignment horizontal="center"/>
    </xf>
    <xf numFmtId="0" fontId="5" fillId="0" borderId="3" xfId="0" applyFont="1" applyFill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3" fontId="9" fillId="0" borderId="3" xfId="0" applyNumberFormat="1" applyFont="1" applyBorder="1" applyAlignment="1" applyProtection="1">
      <alignment wrapText="1"/>
    </xf>
    <xf numFmtId="3" fontId="9" fillId="0" borderId="3" xfId="0" applyNumberFormat="1" applyFont="1" applyBorder="1" applyAlignment="1" applyProtection="1">
      <alignment horizontal="center" wrapText="1"/>
    </xf>
    <xf numFmtId="0" fontId="9" fillId="0" borderId="3" xfId="0" applyFont="1" applyBorder="1" applyAlignment="1" applyProtection="1">
      <alignment horizontal="center" wrapText="1"/>
    </xf>
    <xf numFmtId="0" fontId="4" fillId="0" borderId="3" xfId="0" applyFont="1" applyBorder="1" applyAlignment="1" applyProtection="1">
      <alignment horizont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/>
    </xf>
    <xf numFmtId="9" fontId="13" fillId="0" borderId="1" xfId="0" applyNumberFormat="1" applyFont="1" applyBorder="1" applyAlignment="1" applyProtection="1">
      <alignment horizontal="center" wrapText="1"/>
    </xf>
    <xf numFmtId="0" fontId="5" fillId="0" borderId="4" xfId="0" applyFont="1" applyFill="1" applyBorder="1" applyAlignment="1" applyProtection="1">
      <alignment horizontal="center"/>
    </xf>
    <xf numFmtId="9" fontId="13" fillId="0" borderId="1" xfId="0" applyNumberFormat="1" applyFont="1" applyBorder="1" applyAlignment="1" applyProtection="1">
      <alignment horizontal="center" vertical="top" wrapText="1"/>
    </xf>
    <xf numFmtId="9" fontId="9" fillId="0" borderId="1" xfId="0" applyNumberFormat="1" applyFont="1" applyFill="1" applyBorder="1" applyAlignment="1" applyProtection="1">
      <alignment horizontal="center" vertical="top" wrapText="1"/>
    </xf>
    <xf numFmtId="0" fontId="4" fillId="0" borderId="3" xfId="0" applyFont="1" applyFill="1" applyBorder="1" applyAlignment="1" applyProtection="1">
      <alignment horizontal="center"/>
    </xf>
    <xf numFmtId="0" fontId="13" fillId="0" borderId="3" xfId="0" applyFont="1" applyBorder="1" applyAlignment="1" applyProtection="1">
      <alignment horizontal="center" vertical="top" wrapText="1"/>
    </xf>
    <xf numFmtId="9" fontId="13" fillId="0" borderId="3" xfId="0" applyNumberFormat="1" applyFont="1" applyBorder="1" applyAlignment="1" applyProtection="1">
      <alignment horizontal="center" vertical="top" wrapText="1"/>
    </xf>
    <xf numFmtId="0" fontId="4" fillId="0" borderId="4" xfId="0" applyFont="1" applyFill="1" applyBorder="1" applyAlignment="1" applyProtection="1">
      <alignment horizontal="center"/>
    </xf>
    <xf numFmtId="9" fontId="14" fillId="0" borderId="3" xfId="0" applyNumberFormat="1" applyFont="1" applyBorder="1" applyAlignment="1" applyProtection="1">
      <alignment horizontal="center" vertical="top" wrapText="1"/>
    </xf>
    <xf numFmtId="9" fontId="3" fillId="0" borderId="1" xfId="0" applyNumberFormat="1" applyFont="1" applyFill="1" applyBorder="1" applyAlignment="1" applyProtection="1">
      <alignment horizontal="center"/>
    </xf>
    <xf numFmtId="0" fontId="4" fillId="0" borderId="3" xfId="0" applyFont="1" applyFill="1" applyBorder="1" applyAlignment="1" applyProtection="1">
      <alignment horizontal="left"/>
    </xf>
    <xf numFmtId="0" fontId="3" fillId="0" borderId="1" xfId="4" applyNumberFormat="1" applyFont="1" applyFill="1" applyBorder="1" applyAlignment="1" applyProtection="1">
      <alignment horizontal="center"/>
    </xf>
    <xf numFmtId="2" fontId="3" fillId="0" borderId="3" xfId="4" applyNumberFormat="1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/>
    </xf>
    <xf numFmtId="2" fontId="5" fillId="0" borderId="3" xfId="0" applyNumberFormat="1" applyFont="1" applyFill="1" applyBorder="1" applyAlignment="1" applyProtection="1">
      <alignment horizontal="center"/>
    </xf>
    <xf numFmtId="0" fontId="4" fillId="0" borderId="2" xfId="0" applyFont="1" applyFill="1" applyBorder="1" applyAlignment="1" applyProtection="1">
      <alignment horizontal="center"/>
    </xf>
    <xf numFmtId="2" fontId="5" fillId="0" borderId="4" xfId="0" applyNumberFormat="1" applyFont="1" applyFill="1" applyBorder="1" applyAlignment="1" applyProtection="1">
      <alignment horizontal="center"/>
    </xf>
    <xf numFmtId="1" fontId="5" fillId="0" borderId="3" xfId="0" applyNumberFormat="1" applyFont="1" applyFill="1" applyBorder="1" applyAlignment="1" applyProtection="1">
      <alignment horizontal="center"/>
    </xf>
    <xf numFmtId="0" fontId="1" fillId="0" borderId="0" xfId="0" applyFont="1" applyProtection="1"/>
    <xf numFmtId="0" fontId="3" fillId="2" borderId="1" xfId="0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center" wrapText="1"/>
    </xf>
    <xf numFmtId="0" fontId="1" fillId="0" borderId="0" xfId="0" applyFont="1" applyAlignment="1" applyProtection="1">
      <alignment horizontal="center"/>
    </xf>
    <xf numFmtId="0" fontId="3" fillId="2" borderId="4" xfId="0" applyFont="1" applyFill="1" applyBorder="1" applyAlignment="1" applyProtection="1">
      <alignment horizontal="center"/>
    </xf>
    <xf numFmtId="1" fontId="3" fillId="2" borderId="5" xfId="0" applyNumberFormat="1" applyFont="1" applyFill="1" applyBorder="1" applyAlignment="1" applyProtection="1">
      <alignment horizontal="center"/>
    </xf>
    <xf numFmtId="0" fontId="5" fillId="2" borderId="4" xfId="0" applyFont="1" applyFill="1" applyBorder="1" applyAlignment="1" applyProtection="1">
      <alignment horizontal="center" wrapText="1"/>
    </xf>
    <xf numFmtId="0" fontId="3" fillId="0" borderId="1" xfId="0" applyFont="1" applyFill="1" applyBorder="1" applyAlignment="1" applyProtection="1"/>
    <xf numFmtId="0" fontId="3" fillId="0" borderId="3" xfId="0" applyFont="1" applyFill="1" applyBorder="1" applyAlignment="1" applyProtection="1">
      <alignment horizontal="left"/>
    </xf>
    <xf numFmtId="0" fontId="3" fillId="0" borderId="3" xfId="0" applyFont="1" applyFill="1" applyBorder="1" applyAlignment="1" applyProtection="1"/>
    <xf numFmtId="3" fontId="15" fillId="0" borderId="0" xfId="0" applyNumberFormat="1" applyFont="1" applyProtection="1"/>
    <xf numFmtId="1" fontId="15" fillId="0" borderId="0" xfId="0" applyNumberFormat="1" applyFont="1" applyProtection="1"/>
    <xf numFmtId="0" fontId="16" fillId="0" borderId="0" xfId="0" applyFont="1" applyProtection="1"/>
    <xf numFmtId="0" fontId="2" fillId="0" borderId="3" xfId="0" applyFont="1" applyBorder="1" applyAlignment="1" applyProtection="1"/>
    <xf numFmtId="0" fontId="2" fillId="0" borderId="4" xfId="0" applyFont="1" applyBorder="1" applyAlignment="1" applyProtection="1"/>
    <xf numFmtId="0" fontId="2" fillId="0" borderId="3" xfId="0" applyFont="1" applyFill="1" applyBorder="1" applyAlignment="1" applyProtection="1"/>
    <xf numFmtId="0" fontId="5" fillId="0" borderId="2" xfId="0" applyFont="1" applyFill="1" applyBorder="1" applyAlignment="1" applyProtection="1"/>
    <xf numFmtId="0" fontId="5" fillId="0" borderId="2" xfId="0" applyFont="1" applyFill="1" applyBorder="1" applyAlignment="1" applyProtection="1">
      <alignment horizontal="right"/>
    </xf>
    <xf numFmtId="0" fontId="2" fillId="0" borderId="4" xfId="0" applyFont="1" applyFill="1" applyBorder="1" applyAlignment="1" applyProtection="1"/>
    <xf numFmtId="0" fontId="3" fillId="0" borderId="4" xfId="0" applyFont="1" applyFill="1" applyBorder="1" applyAlignment="1" applyProtection="1"/>
    <xf numFmtId="0" fontId="5" fillId="0" borderId="0" xfId="0" applyFont="1" applyFill="1" applyBorder="1" applyAlignment="1" applyProtection="1">
      <alignment horizontal="right"/>
    </xf>
    <xf numFmtId="0" fontId="17" fillId="0" borderId="0" xfId="0" applyFont="1" applyProtection="1"/>
    <xf numFmtId="0" fontId="15" fillId="0" borderId="0" xfId="0" applyFont="1" applyProtection="1"/>
    <xf numFmtId="2" fontId="18" fillId="0" borderId="0" xfId="0" applyNumberFormat="1" applyFont="1" applyProtection="1"/>
    <xf numFmtId="0" fontId="3" fillId="0" borderId="6" xfId="0" applyFont="1" applyFill="1" applyBorder="1" applyAlignment="1" applyProtection="1"/>
    <xf numFmtId="0" fontId="3" fillId="0" borderId="2" xfId="0" applyFont="1" applyFill="1" applyBorder="1" applyAlignment="1" applyProtection="1"/>
    <xf numFmtId="0" fontId="19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center"/>
    </xf>
    <xf numFmtId="2" fontId="20" fillId="0" borderId="0" xfId="0" applyNumberFormat="1" applyFont="1" applyAlignment="1" applyProtection="1">
      <alignment horizontal="center"/>
    </xf>
    <xf numFmtId="0" fontId="3" fillId="0" borderId="7" xfId="0" applyFont="1" applyFill="1" applyBorder="1" applyAlignment="1" applyProtection="1"/>
    <xf numFmtId="187" fontId="3" fillId="0" borderId="1" xfId="0" applyNumberFormat="1" applyFont="1" applyFill="1" applyBorder="1" applyAlignment="1" applyProtection="1">
      <alignment horizontal="center"/>
    </xf>
    <xf numFmtId="0" fontId="3" fillId="0" borderId="3" xfId="0" applyFont="1" applyFill="1" applyBorder="1" applyAlignment="1" applyProtection="1">
      <alignment horizontal="center"/>
    </xf>
    <xf numFmtId="0" fontId="3" fillId="0" borderId="4" xfId="0" applyFont="1" applyFill="1" applyBorder="1" applyAlignment="1" applyProtection="1">
      <alignment horizontal="center"/>
    </xf>
    <xf numFmtId="3" fontId="5" fillId="0" borderId="5" xfId="2" applyNumberFormat="1" applyFont="1" applyFill="1" applyBorder="1" applyAlignment="1" applyProtection="1">
      <alignment horizontal="center"/>
      <protection locked="0"/>
    </xf>
    <xf numFmtId="3" fontId="5" fillId="0" borderId="1" xfId="2" applyNumberFormat="1" applyFont="1" applyFill="1" applyBorder="1" applyAlignment="1" applyProtection="1">
      <alignment horizontal="center"/>
      <protection locked="0"/>
    </xf>
    <xf numFmtId="49" fontId="5" fillId="0" borderId="0" xfId="0" applyNumberFormat="1" applyFont="1" applyFill="1" applyBorder="1" applyAlignment="1" applyProtection="1">
      <alignment horizontal="center"/>
    </xf>
    <xf numFmtId="187" fontId="7" fillId="3" borderId="5" xfId="0" applyNumberFormat="1" applyFont="1" applyFill="1" applyBorder="1" applyAlignment="1" applyProtection="1">
      <alignment horizontal="center"/>
    </xf>
    <xf numFmtId="0" fontId="5" fillId="0" borderId="8" xfId="0" applyFont="1" applyFill="1" applyBorder="1" applyAlignment="1" applyProtection="1"/>
    <xf numFmtId="0" fontId="5" fillId="0" borderId="9" xfId="0" applyFont="1" applyFill="1" applyBorder="1" applyAlignment="1" applyProtection="1"/>
    <xf numFmtId="0" fontId="4" fillId="0" borderId="0" xfId="0" applyFont="1" applyFill="1" applyBorder="1" applyAlignment="1" applyProtection="1">
      <alignment horizontal="center"/>
    </xf>
    <xf numFmtId="0" fontId="4" fillId="0" borderId="10" xfId="0" applyFont="1" applyFill="1" applyBorder="1" applyAlignment="1" applyProtection="1">
      <alignment horizontal="left"/>
    </xf>
    <xf numFmtId="0" fontId="5" fillId="0" borderId="5" xfId="0" applyFont="1" applyFill="1" applyBorder="1" applyAlignment="1" applyProtection="1">
      <alignment horizontal="center"/>
    </xf>
    <xf numFmtId="188" fontId="5" fillId="0" borderId="5" xfId="2" applyNumberFormat="1" applyFont="1" applyFill="1" applyBorder="1" applyAlignment="1" applyProtection="1">
      <alignment horizontal="center"/>
    </xf>
    <xf numFmtId="188" fontId="5" fillId="0" borderId="1" xfId="2" applyNumberFormat="1" applyFont="1" applyFill="1" applyBorder="1" applyAlignment="1" applyProtection="1">
      <alignment horizontal="center"/>
    </xf>
    <xf numFmtId="0" fontId="5" fillId="0" borderId="2" xfId="0" applyFont="1" applyFill="1" applyBorder="1" applyAlignment="1" applyProtection="1">
      <alignment horizontal="left"/>
    </xf>
    <xf numFmtId="0" fontId="5" fillId="0" borderId="10" xfId="0" applyFont="1" applyFill="1" applyBorder="1" applyAlignment="1" applyProtection="1">
      <alignment horizontal="left"/>
    </xf>
    <xf numFmtId="0" fontId="4" fillId="0" borderId="2" xfId="0" applyFont="1" applyFill="1" applyBorder="1" applyAlignment="1" applyProtection="1">
      <alignment horizontal="left"/>
    </xf>
    <xf numFmtId="0" fontId="4" fillId="0" borderId="10" xfId="0" applyFont="1" applyFill="1" applyBorder="1" applyAlignment="1" applyProtection="1">
      <alignment horizontal="center"/>
    </xf>
    <xf numFmtId="0" fontId="3" fillId="4" borderId="11" xfId="0" applyFont="1" applyFill="1" applyBorder="1" applyAlignment="1" applyProtection="1">
      <alignment horizontal="left" vertical="center"/>
    </xf>
    <xf numFmtId="0" fontId="3" fillId="4" borderId="11" xfId="0" applyFont="1" applyFill="1" applyBorder="1" applyAlignment="1" applyProtection="1"/>
    <xf numFmtId="0" fontId="3" fillId="4" borderId="11" xfId="0" applyFont="1" applyFill="1" applyBorder="1" applyAlignment="1" applyProtection="1">
      <alignment horizontal="right" vertical="center"/>
    </xf>
    <xf numFmtId="2" fontId="21" fillId="0" borderId="0" xfId="0" applyNumberFormat="1" applyFont="1" applyProtection="1"/>
    <xf numFmtId="0" fontId="5" fillId="0" borderId="6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left"/>
    </xf>
    <xf numFmtId="0" fontId="5" fillId="0" borderId="9" xfId="0" applyFont="1" applyFill="1" applyBorder="1" applyAlignment="1" applyProtection="1">
      <alignment horizontal="left"/>
    </xf>
    <xf numFmtId="188" fontId="5" fillId="0" borderId="3" xfId="2" applyNumberFormat="1" applyFont="1" applyFill="1" applyBorder="1" applyAlignment="1" applyProtection="1">
      <alignment horizontal="center"/>
    </xf>
    <xf numFmtId="3" fontId="5" fillId="0" borderId="3" xfId="2" applyNumberFormat="1" applyFont="1" applyFill="1" applyBorder="1" applyAlignment="1" applyProtection="1">
      <alignment horizontal="center"/>
    </xf>
    <xf numFmtId="188" fontId="5" fillId="0" borderId="12" xfId="2" applyNumberFormat="1" applyFont="1" applyFill="1" applyBorder="1" applyAlignment="1" applyProtection="1">
      <alignment horizontal="center"/>
    </xf>
    <xf numFmtId="3" fontId="5" fillId="0" borderId="12" xfId="2" applyNumberFormat="1" applyFont="1" applyFill="1" applyBorder="1" applyAlignment="1" applyProtection="1">
      <alignment horizontal="center"/>
    </xf>
    <xf numFmtId="188" fontId="5" fillId="0" borderId="13" xfId="2" applyNumberFormat="1" applyFont="1" applyFill="1" applyBorder="1" applyAlignment="1" applyProtection="1">
      <alignment horizontal="center"/>
    </xf>
    <xf numFmtId="3" fontId="5" fillId="0" borderId="13" xfId="2" applyNumberFormat="1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188" fontId="5" fillId="0" borderId="0" xfId="2" applyNumberFormat="1" applyFont="1" applyFill="1" applyBorder="1" applyAlignment="1" applyProtection="1">
      <alignment horizontal="center"/>
    </xf>
    <xf numFmtId="188" fontId="5" fillId="0" borderId="10" xfId="2" applyNumberFormat="1" applyFont="1" applyFill="1" applyBorder="1" applyAlignment="1" applyProtection="1">
      <alignment horizontal="center"/>
    </xf>
    <xf numFmtId="0" fontId="1" fillId="0" borderId="0" xfId="0" applyFont="1" applyFill="1" applyProtection="1"/>
    <xf numFmtId="0" fontId="4" fillId="0" borderId="7" xfId="0" applyFont="1" applyFill="1" applyBorder="1" applyAlignment="1" applyProtection="1">
      <alignment horizontal="left"/>
    </xf>
    <xf numFmtId="0" fontId="4" fillId="0" borderId="11" xfId="0" applyFont="1" applyFill="1" applyBorder="1" applyAlignment="1" applyProtection="1">
      <alignment horizontal="left"/>
    </xf>
    <xf numFmtId="0" fontId="4" fillId="0" borderId="14" xfId="0" applyFont="1" applyFill="1" applyBorder="1" applyAlignment="1" applyProtection="1">
      <alignment horizontal="left"/>
    </xf>
    <xf numFmtId="0" fontId="4" fillId="0" borderId="11" xfId="0" applyFont="1" applyFill="1" applyBorder="1" applyAlignment="1" applyProtection="1">
      <alignment horizontal="center"/>
    </xf>
    <xf numFmtId="0" fontId="4" fillId="0" borderId="14" xfId="0" applyFont="1" applyFill="1" applyBorder="1" applyAlignment="1" applyProtection="1">
      <alignment horizontal="center"/>
    </xf>
    <xf numFmtId="0" fontId="5" fillId="0" borderId="10" xfId="0" applyFont="1" applyFill="1" applyBorder="1" applyAlignment="1" applyProtection="1"/>
    <xf numFmtId="0" fontId="4" fillId="0" borderId="7" xfId="0" applyFont="1" applyFill="1" applyBorder="1" applyAlignment="1" applyProtection="1">
      <alignment horizontal="right"/>
    </xf>
    <xf numFmtId="0" fontId="4" fillId="0" borderId="11" xfId="0" applyFont="1" applyFill="1" applyBorder="1" applyAlignment="1" applyProtection="1">
      <alignment horizontal="center"/>
      <protection locked="0"/>
    </xf>
    <xf numFmtId="49" fontId="22" fillId="0" borderId="0" xfId="0" applyNumberFormat="1" applyFont="1" applyFill="1" applyBorder="1" applyAlignment="1" applyProtection="1">
      <alignment horizontal="center"/>
    </xf>
    <xf numFmtId="0" fontId="5" fillId="0" borderId="10" xfId="0" applyFont="1" applyFill="1" applyBorder="1" applyAlignment="1" applyProtection="1">
      <alignment horizontal="center"/>
    </xf>
    <xf numFmtId="49" fontId="5" fillId="0" borderId="2" xfId="0" applyNumberFormat="1" applyFont="1" applyFill="1" applyBorder="1" applyAlignment="1" applyProtection="1">
      <alignment horizontal="left"/>
    </xf>
    <xf numFmtId="49" fontId="5" fillId="0" borderId="0" xfId="0" applyNumberFormat="1" applyFont="1" applyFill="1" applyBorder="1" applyAlignment="1" applyProtection="1">
      <alignment horizontal="right"/>
    </xf>
    <xf numFmtId="2" fontId="5" fillId="0" borderId="0" xfId="0" applyNumberFormat="1" applyFont="1" applyFill="1" applyBorder="1" applyAlignment="1" applyProtection="1">
      <alignment horizontal="center"/>
    </xf>
    <xf numFmtId="43" fontId="3" fillId="0" borderId="6" xfId="2" applyFont="1" applyFill="1" applyBorder="1" applyAlignment="1" applyProtection="1">
      <alignment horizontal="center"/>
    </xf>
    <xf numFmtId="43" fontId="3" fillId="0" borderId="1" xfId="2" applyFont="1" applyFill="1" applyBorder="1" applyAlignment="1" applyProtection="1">
      <alignment horizontal="center"/>
    </xf>
    <xf numFmtId="43" fontId="5" fillId="0" borderId="15" xfId="2" applyFont="1" applyFill="1" applyBorder="1" applyAlignment="1" applyProtection="1">
      <alignment horizontal="center"/>
      <protection locked="0"/>
    </xf>
    <xf numFmtId="43" fontId="23" fillId="0" borderId="15" xfId="2" applyFont="1" applyFill="1" applyBorder="1" applyAlignment="1" applyProtection="1">
      <alignment horizontal="center"/>
      <protection locked="0"/>
    </xf>
    <xf numFmtId="43" fontId="24" fillId="0" borderId="15" xfId="2" applyFont="1" applyFill="1" applyBorder="1" applyAlignment="1" applyProtection="1">
      <alignment horizontal="center"/>
      <protection locked="0"/>
    </xf>
    <xf numFmtId="189" fontId="24" fillId="0" borderId="1" xfId="2" applyNumberFormat="1" applyFont="1" applyFill="1" applyBorder="1" applyAlignment="1" applyProtection="1">
      <alignment horizontal="center"/>
      <protection locked="0"/>
    </xf>
    <xf numFmtId="189" fontId="3" fillId="0" borderId="3" xfId="0" applyNumberFormat="1" applyFont="1" applyFill="1" applyBorder="1" applyAlignment="1" applyProtection="1">
      <alignment horizontal="center"/>
    </xf>
    <xf numFmtId="189" fontId="3" fillId="0" borderId="4" xfId="0" applyNumberFormat="1" applyFont="1" applyFill="1" applyBorder="1" applyAlignment="1" applyProtection="1">
      <alignment horizontal="center"/>
    </xf>
    <xf numFmtId="189" fontId="3" fillId="0" borderId="10" xfId="0" applyNumberFormat="1" applyFont="1" applyFill="1" applyBorder="1" applyAlignment="1" applyProtection="1">
      <alignment horizontal="center"/>
    </xf>
    <xf numFmtId="189" fontId="3" fillId="0" borderId="14" xfId="0" applyNumberFormat="1" applyFont="1" applyFill="1" applyBorder="1" applyAlignment="1" applyProtection="1">
      <alignment horizontal="center"/>
    </xf>
    <xf numFmtId="0" fontId="1" fillId="0" borderId="0" xfId="3" applyFont="1" applyProtection="1"/>
    <xf numFmtId="0" fontId="3" fillId="4" borderId="11" xfId="3" applyFont="1" applyFill="1" applyBorder="1" applyAlignment="1" applyProtection="1">
      <alignment horizontal="left" vertical="center"/>
    </xf>
    <xf numFmtId="0" fontId="3" fillId="4" borderId="11" xfId="3" applyFont="1" applyFill="1" applyBorder="1" applyAlignment="1" applyProtection="1"/>
    <xf numFmtId="0" fontId="3" fillId="4" borderId="11" xfId="3" applyFont="1" applyFill="1" applyBorder="1" applyAlignment="1" applyProtection="1">
      <alignment horizontal="right" vertical="center"/>
    </xf>
    <xf numFmtId="0" fontId="3" fillId="2" borderId="1" xfId="3" applyFont="1" applyFill="1" applyBorder="1" applyAlignment="1" applyProtection="1">
      <alignment horizontal="center"/>
    </xf>
    <xf numFmtId="0" fontId="5" fillId="2" borderId="1" xfId="3" applyFont="1" applyFill="1" applyBorder="1" applyAlignment="1" applyProtection="1">
      <alignment horizontal="center" wrapText="1"/>
    </xf>
    <xf numFmtId="0" fontId="1" fillId="0" borderId="0" xfId="3" applyFont="1" applyAlignment="1" applyProtection="1">
      <alignment horizontal="center"/>
    </xf>
    <xf numFmtId="0" fontId="3" fillId="2" borderId="4" xfId="3" applyFont="1" applyFill="1" applyBorder="1" applyAlignment="1" applyProtection="1">
      <alignment horizontal="center"/>
    </xf>
    <xf numFmtId="1" fontId="3" fillId="2" borderId="5" xfId="3" applyNumberFormat="1" applyFont="1" applyFill="1" applyBorder="1" applyAlignment="1" applyProtection="1">
      <alignment horizontal="center"/>
    </xf>
    <xf numFmtId="0" fontId="5" fillId="2" borderId="4" xfId="3" applyFont="1" applyFill="1" applyBorder="1" applyAlignment="1" applyProtection="1">
      <alignment horizontal="center" wrapText="1"/>
    </xf>
    <xf numFmtId="0" fontId="3" fillId="0" borderId="1" xfId="3" applyFont="1" applyFill="1" applyBorder="1" applyAlignment="1" applyProtection="1"/>
    <xf numFmtId="9" fontId="13" fillId="0" borderId="1" xfId="3" applyNumberFormat="1" applyFont="1" applyFill="1" applyBorder="1" applyAlignment="1" applyProtection="1">
      <alignment horizontal="center" wrapText="1"/>
    </xf>
    <xf numFmtId="0" fontId="5" fillId="0" borderId="6" xfId="3" applyFont="1" applyFill="1" applyBorder="1" applyAlignment="1" applyProtection="1">
      <alignment horizontal="left"/>
    </xf>
    <xf numFmtId="0" fontId="5" fillId="0" borderId="8" xfId="3" applyFont="1" applyFill="1" applyBorder="1" applyAlignment="1" applyProtection="1"/>
    <xf numFmtId="0" fontId="5" fillId="0" borderId="9" xfId="3" applyFont="1" applyFill="1" applyBorder="1" applyAlignment="1" applyProtection="1"/>
    <xf numFmtId="43" fontId="24" fillId="0" borderId="1" xfId="2" applyFont="1" applyFill="1" applyBorder="1" applyAlignment="1" applyProtection="1">
      <alignment horizontal="center"/>
      <protection locked="0"/>
    </xf>
    <xf numFmtId="187" fontId="3" fillId="0" borderId="1" xfId="3" applyNumberFormat="1" applyFont="1" applyFill="1" applyBorder="1" applyAlignment="1" applyProtection="1">
      <alignment horizontal="center"/>
    </xf>
    <xf numFmtId="0" fontId="3" fillId="0" borderId="3" xfId="3" applyFont="1" applyFill="1" applyBorder="1" applyAlignment="1" applyProtection="1">
      <alignment horizontal="left"/>
    </xf>
    <xf numFmtId="0" fontId="5" fillId="0" borderId="2" xfId="3" applyFont="1" applyFill="1" applyBorder="1" applyAlignment="1" applyProtection="1">
      <alignment horizontal="center"/>
    </xf>
    <xf numFmtId="0" fontId="13" fillId="0" borderId="3" xfId="3" applyFont="1" applyFill="1" applyBorder="1" applyAlignment="1" applyProtection="1">
      <alignment horizontal="center"/>
    </xf>
    <xf numFmtId="0" fontId="5" fillId="0" borderId="0" xfId="3" applyFont="1" applyFill="1" applyBorder="1" applyAlignment="1" applyProtection="1">
      <alignment horizontal="left"/>
    </xf>
    <xf numFmtId="0" fontId="4" fillId="0" borderId="0" xfId="3" applyFont="1" applyFill="1" applyBorder="1" applyAlignment="1" applyProtection="1">
      <alignment horizontal="center"/>
    </xf>
    <xf numFmtId="43" fontId="4" fillId="0" borderId="15" xfId="2" applyFont="1" applyFill="1" applyBorder="1" applyAlignment="1" applyProtection="1">
      <alignment horizontal="center"/>
      <protection locked="0"/>
    </xf>
    <xf numFmtId="0" fontId="4" fillId="0" borderId="10" xfId="3" applyFont="1" applyFill="1" applyBorder="1" applyAlignment="1" applyProtection="1">
      <alignment horizontal="left"/>
    </xf>
    <xf numFmtId="0" fontId="3" fillId="0" borderId="3" xfId="3" applyFont="1" applyFill="1" applyBorder="1" applyAlignment="1" applyProtection="1">
      <alignment horizontal="center"/>
    </xf>
    <xf numFmtId="0" fontId="3" fillId="0" borderId="3" xfId="3" applyFont="1" applyFill="1" applyBorder="1" applyAlignment="1" applyProtection="1"/>
    <xf numFmtId="0" fontId="5" fillId="0" borderId="3" xfId="3" applyFont="1" applyFill="1" applyBorder="1" applyAlignment="1" applyProtection="1">
      <alignment horizontal="center"/>
    </xf>
    <xf numFmtId="0" fontId="4" fillId="0" borderId="4" xfId="3" applyFont="1" applyBorder="1" applyAlignment="1" applyProtection="1">
      <alignment horizontal="center"/>
    </xf>
    <xf numFmtId="0" fontId="4" fillId="0" borderId="2" xfId="3" applyFont="1" applyFill="1" applyBorder="1" applyAlignment="1" applyProtection="1">
      <alignment horizontal="center"/>
    </xf>
    <xf numFmtId="0" fontId="4" fillId="0" borderId="10" xfId="3" applyFont="1" applyFill="1" applyBorder="1" applyAlignment="1" applyProtection="1">
      <alignment horizontal="center"/>
    </xf>
    <xf numFmtId="3" fontId="9" fillId="0" borderId="3" xfId="3" applyNumberFormat="1" applyFont="1" applyBorder="1" applyAlignment="1" applyProtection="1">
      <alignment wrapText="1"/>
    </xf>
    <xf numFmtId="3" fontId="9" fillId="0" borderId="3" xfId="3" applyNumberFormat="1" applyFont="1" applyBorder="1" applyAlignment="1" applyProtection="1">
      <alignment horizontal="center" wrapText="1"/>
    </xf>
    <xf numFmtId="3" fontId="15" fillId="0" borderId="0" xfId="3" applyNumberFormat="1" applyFont="1" applyProtection="1"/>
    <xf numFmtId="1" fontId="15" fillId="0" borderId="0" xfId="3" applyNumberFormat="1" applyFont="1" applyProtection="1"/>
    <xf numFmtId="0" fontId="9" fillId="0" borderId="3" xfId="3" applyFont="1" applyBorder="1" applyAlignment="1" applyProtection="1">
      <alignment horizontal="center" wrapText="1"/>
    </xf>
    <xf numFmtId="0" fontId="5" fillId="0" borderId="5" xfId="3" applyFont="1" applyFill="1" applyBorder="1" applyAlignment="1" applyProtection="1">
      <alignment horizontal="center"/>
    </xf>
    <xf numFmtId="0" fontId="16" fillId="0" borderId="0" xfId="3" applyFont="1" applyProtection="1"/>
    <xf numFmtId="0" fontId="4" fillId="0" borderId="3" xfId="3" applyFont="1" applyBorder="1" applyAlignment="1" applyProtection="1">
      <alignment horizontal="center" wrapText="1"/>
    </xf>
    <xf numFmtId="0" fontId="4" fillId="0" borderId="3" xfId="3" applyFont="1" applyBorder="1" applyAlignment="1" applyProtection="1">
      <alignment horizontal="center" vertical="center" wrapText="1"/>
    </xf>
    <xf numFmtId="0" fontId="4" fillId="0" borderId="3" xfId="3" applyFont="1" applyBorder="1" applyAlignment="1" applyProtection="1">
      <alignment horizontal="center"/>
    </xf>
    <xf numFmtId="0" fontId="5" fillId="0" borderId="9" xfId="3" applyFont="1" applyFill="1" applyBorder="1" applyAlignment="1" applyProtection="1">
      <alignment horizontal="left"/>
    </xf>
    <xf numFmtId="0" fontId="5" fillId="0" borderId="0" xfId="3" applyFont="1" applyFill="1" applyBorder="1" applyAlignment="1" applyProtection="1">
      <alignment horizontal="center"/>
    </xf>
    <xf numFmtId="9" fontId="13" fillId="0" borderId="1" xfId="3" applyNumberFormat="1" applyFont="1" applyBorder="1" applyAlignment="1" applyProtection="1">
      <alignment horizontal="center" wrapText="1"/>
    </xf>
    <xf numFmtId="0" fontId="2" fillId="0" borderId="3" xfId="3" applyFont="1" applyBorder="1" applyAlignment="1" applyProtection="1"/>
    <xf numFmtId="0" fontId="1" fillId="0" borderId="0" xfId="3" applyFont="1" applyFill="1" applyProtection="1"/>
    <xf numFmtId="0" fontId="5" fillId="0" borderId="0" xfId="3" applyFont="1" applyFill="1" applyBorder="1" applyAlignment="1" applyProtection="1">
      <alignment horizontal="right"/>
    </xf>
    <xf numFmtId="0" fontId="5" fillId="0" borderId="10" xfId="3" applyFont="1" applyFill="1" applyBorder="1" applyAlignment="1" applyProtection="1">
      <alignment horizontal="left"/>
    </xf>
    <xf numFmtId="0" fontId="2" fillId="0" borderId="4" xfId="3" applyFont="1" applyBorder="1" applyAlignment="1" applyProtection="1"/>
    <xf numFmtId="0" fontId="5" fillId="0" borderId="4" xfId="3" applyFont="1" applyFill="1" applyBorder="1" applyAlignment="1" applyProtection="1">
      <alignment horizontal="center"/>
    </xf>
    <xf numFmtId="0" fontId="3" fillId="0" borderId="4" xfId="3" applyFont="1" applyFill="1" applyBorder="1" applyAlignment="1" applyProtection="1">
      <alignment horizontal="center"/>
    </xf>
    <xf numFmtId="0" fontId="2" fillId="0" borderId="3" xfId="3" applyFont="1" applyFill="1" applyBorder="1" applyAlignment="1" applyProtection="1"/>
    <xf numFmtId="0" fontId="5" fillId="0" borderId="2" xfId="3" applyFont="1" applyFill="1" applyBorder="1" applyAlignment="1" applyProtection="1"/>
    <xf numFmtId="0" fontId="5" fillId="0" borderId="2" xfId="3" applyFont="1" applyFill="1" applyBorder="1" applyAlignment="1" applyProtection="1">
      <alignment horizontal="right"/>
    </xf>
    <xf numFmtId="0" fontId="2" fillId="0" borderId="4" xfId="3" applyFont="1" applyFill="1" applyBorder="1" applyAlignment="1" applyProtection="1"/>
    <xf numFmtId="0" fontId="4" fillId="0" borderId="7" xfId="3" applyFont="1" applyFill="1" applyBorder="1" applyAlignment="1" applyProtection="1">
      <alignment horizontal="left"/>
    </xf>
    <xf numFmtId="0" fontId="4" fillId="0" borderId="11" xfId="3" applyFont="1" applyFill="1" applyBorder="1" applyAlignment="1" applyProtection="1">
      <alignment horizontal="left"/>
    </xf>
    <xf numFmtId="0" fontId="4" fillId="0" borderId="14" xfId="3" applyFont="1" applyFill="1" applyBorder="1" applyAlignment="1" applyProtection="1">
      <alignment horizontal="left"/>
    </xf>
    <xf numFmtId="9" fontId="13" fillId="0" borderId="1" xfId="3" applyNumberFormat="1" applyFont="1" applyBorder="1" applyAlignment="1" applyProtection="1">
      <alignment horizontal="center" vertical="top" wrapText="1"/>
    </xf>
    <xf numFmtId="0" fontId="5" fillId="0" borderId="2" xfId="3" applyFont="1" applyFill="1" applyBorder="1" applyAlignment="1" applyProtection="1">
      <alignment horizontal="left"/>
    </xf>
    <xf numFmtId="0" fontId="4" fillId="0" borderId="2" xfId="3" applyFont="1" applyFill="1" applyBorder="1" applyAlignment="1" applyProtection="1">
      <alignment horizontal="left"/>
    </xf>
    <xf numFmtId="0" fontId="4" fillId="0" borderId="11" xfId="3" applyFont="1" applyFill="1" applyBorder="1" applyAlignment="1" applyProtection="1">
      <alignment horizontal="center"/>
    </xf>
    <xf numFmtId="0" fontId="4" fillId="0" borderId="14" xfId="3" applyFont="1" applyFill="1" applyBorder="1" applyAlignment="1" applyProtection="1">
      <alignment horizontal="center"/>
    </xf>
    <xf numFmtId="9" fontId="9" fillId="0" borderId="1" xfId="3" applyNumberFormat="1" applyFont="1" applyFill="1" applyBorder="1" applyAlignment="1" applyProtection="1">
      <alignment horizontal="center" vertical="top" wrapText="1"/>
    </xf>
    <xf numFmtId="0" fontId="4" fillId="0" borderId="3" xfId="3" applyFont="1" applyFill="1" applyBorder="1" applyAlignment="1" applyProtection="1">
      <alignment horizontal="center"/>
    </xf>
    <xf numFmtId="0" fontId="5" fillId="0" borderId="10" xfId="3" applyFont="1" applyFill="1" applyBorder="1" applyAlignment="1" applyProtection="1"/>
    <xf numFmtId="0" fontId="13" fillId="0" borderId="3" xfId="3" applyFont="1" applyBorder="1" applyAlignment="1" applyProtection="1">
      <alignment horizontal="center" vertical="top" wrapText="1"/>
    </xf>
    <xf numFmtId="9" fontId="13" fillId="0" borderId="3" xfId="3" applyNumberFormat="1" applyFont="1" applyBorder="1" applyAlignment="1" applyProtection="1">
      <alignment horizontal="center" vertical="top" wrapText="1"/>
    </xf>
    <xf numFmtId="0" fontId="3" fillId="0" borderId="4" xfId="3" applyFont="1" applyFill="1" applyBorder="1" applyAlignment="1" applyProtection="1"/>
    <xf numFmtId="0" fontId="4" fillId="0" borderId="4" xfId="3" applyFont="1" applyFill="1" applyBorder="1" applyAlignment="1" applyProtection="1">
      <alignment horizontal="center"/>
    </xf>
    <xf numFmtId="0" fontId="4" fillId="0" borderId="7" xfId="3" applyFont="1" applyFill="1" applyBorder="1" applyAlignment="1" applyProtection="1">
      <alignment horizontal="right"/>
    </xf>
    <xf numFmtId="0" fontId="4" fillId="0" borderId="11" xfId="3" applyFont="1" applyFill="1" applyBorder="1" applyAlignment="1" applyProtection="1">
      <alignment horizontal="center"/>
      <protection locked="0"/>
    </xf>
    <xf numFmtId="9" fontId="14" fillId="0" borderId="3" xfId="3" applyNumberFormat="1" applyFont="1" applyBorder="1" applyAlignment="1" applyProtection="1">
      <alignment horizontal="center" vertical="top" wrapText="1"/>
    </xf>
    <xf numFmtId="49" fontId="22" fillId="0" borderId="0" xfId="3" applyNumberFormat="1" applyFont="1" applyFill="1" applyBorder="1" applyAlignment="1" applyProtection="1">
      <alignment horizontal="center"/>
    </xf>
    <xf numFmtId="0" fontId="5" fillId="0" borderId="10" xfId="3" applyFont="1" applyFill="1" applyBorder="1" applyAlignment="1" applyProtection="1">
      <alignment horizontal="center"/>
    </xf>
    <xf numFmtId="9" fontId="3" fillId="0" borderId="1" xfId="3" applyNumberFormat="1" applyFont="1" applyFill="1" applyBorder="1" applyAlignment="1" applyProtection="1">
      <alignment horizontal="center"/>
    </xf>
    <xf numFmtId="49" fontId="5" fillId="0" borderId="2" xfId="3" applyNumberFormat="1" applyFont="1" applyFill="1" applyBorder="1" applyAlignment="1" applyProtection="1">
      <alignment horizontal="left"/>
    </xf>
    <xf numFmtId="49" fontId="5" fillId="0" borderId="0" xfId="3" applyNumberFormat="1" applyFont="1" applyFill="1" applyBorder="1" applyAlignment="1" applyProtection="1">
      <alignment horizontal="right"/>
    </xf>
    <xf numFmtId="0" fontId="4" fillId="0" borderId="3" xfId="3" applyFont="1" applyFill="1" applyBorder="1" applyAlignment="1" applyProtection="1">
      <alignment horizontal="left"/>
    </xf>
    <xf numFmtId="49" fontId="5" fillId="0" borderId="0" xfId="3" applyNumberFormat="1" applyFont="1" applyFill="1" applyBorder="1" applyAlignment="1" applyProtection="1">
      <alignment horizontal="center"/>
    </xf>
    <xf numFmtId="0" fontId="17" fillId="0" borderId="0" xfId="3" applyFont="1" applyProtection="1"/>
    <xf numFmtId="0" fontId="15" fillId="0" borderId="0" xfId="3" applyFont="1" applyProtection="1"/>
    <xf numFmtId="2" fontId="18" fillId="0" borderId="0" xfId="3" applyNumberFormat="1" applyFont="1" applyProtection="1"/>
    <xf numFmtId="0" fontId="3" fillId="0" borderId="6" xfId="3" applyFont="1" applyFill="1" applyBorder="1" applyAlignment="1" applyProtection="1"/>
    <xf numFmtId="0" fontId="3" fillId="0" borderId="1" xfId="3" applyFont="1" applyFill="1" applyBorder="1" applyAlignment="1" applyProtection="1">
      <alignment horizontal="center"/>
    </xf>
    <xf numFmtId="0" fontId="3" fillId="0" borderId="2" xfId="3" applyFont="1" applyFill="1" applyBorder="1" applyAlignment="1" applyProtection="1"/>
    <xf numFmtId="2" fontId="5" fillId="0" borderId="3" xfId="3" applyNumberFormat="1" applyFont="1" applyFill="1" applyBorder="1" applyAlignment="1" applyProtection="1">
      <alignment horizontal="center"/>
    </xf>
    <xf numFmtId="2" fontId="5" fillId="0" borderId="0" xfId="3" applyNumberFormat="1" applyFont="1" applyFill="1" applyBorder="1" applyAlignment="1" applyProtection="1">
      <alignment horizontal="center"/>
    </xf>
    <xf numFmtId="0" fontId="3" fillId="0" borderId="10" xfId="3" applyFont="1" applyFill="1" applyBorder="1" applyAlignment="1" applyProtection="1">
      <alignment horizontal="center"/>
    </xf>
    <xf numFmtId="0" fontId="19" fillId="0" borderId="0" xfId="3" applyFont="1" applyAlignment="1" applyProtection="1">
      <alignment horizontal="center"/>
    </xf>
    <xf numFmtId="0" fontId="20" fillId="0" borderId="0" xfId="3" applyFont="1" applyAlignment="1" applyProtection="1">
      <alignment horizontal="center"/>
    </xf>
    <xf numFmtId="2" fontId="20" fillId="0" borderId="0" xfId="3" applyNumberFormat="1" applyFont="1" applyAlignment="1" applyProtection="1">
      <alignment horizontal="center"/>
    </xf>
    <xf numFmtId="0" fontId="3" fillId="0" borderId="7" xfId="3" applyFont="1" applyFill="1" applyBorder="1" applyAlignment="1" applyProtection="1"/>
    <xf numFmtId="2" fontId="5" fillId="0" borderId="4" xfId="3" applyNumberFormat="1" applyFont="1" applyFill="1" applyBorder="1" applyAlignment="1" applyProtection="1">
      <alignment horizontal="center"/>
    </xf>
    <xf numFmtId="0" fontId="3" fillId="0" borderId="14" xfId="3" applyFont="1" applyFill="1" applyBorder="1" applyAlignment="1" applyProtection="1">
      <alignment horizontal="center"/>
    </xf>
    <xf numFmtId="1" fontId="5" fillId="0" borderId="3" xfId="3" applyNumberFormat="1" applyFont="1" applyFill="1" applyBorder="1" applyAlignment="1" applyProtection="1">
      <alignment horizontal="center"/>
    </xf>
    <xf numFmtId="187" fontId="7" fillId="3" borderId="5" xfId="3" applyNumberFormat="1" applyFont="1" applyFill="1" applyBorder="1" applyAlignment="1" applyProtection="1">
      <alignment horizontal="center"/>
    </xf>
    <xf numFmtId="2" fontId="21" fillId="0" borderId="0" xfId="3" applyNumberFormat="1" applyFont="1" applyProtection="1"/>
    <xf numFmtId="0" fontId="5" fillId="0" borderId="5" xfId="0" applyFont="1" applyFill="1" applyBorder="1" applyAlignment="1" applyProtection="1">
      <alignment horizontal="center"/>
    </xf>
    <xf numFmtId="0" fontId="5" fillId="0" borderId="2" xfId="0" applyFont="1" applyFill="1" applyBorder="1" applyAlignment="1" applyProtection="1">
      <alignment horizontal="left"/>
    </xf>
    <xf numFmtId="0" fontId="5" fillId="0" borderId="10" xfId="0" applyFont="1" applyFill="1" applyBorder="1" applyAlignment="1" applyProtection="1">
      <alignment horizontal="left"/>
    </xf>
    <xf numFmtId="0" fontId="5" fillId="0" borderId="9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left"/>
    </xf>
    <xf numFmtId="0" fontId="5" fillId="0" borderId="6" xfId="0" applyFont="1" applyFill="1" applyBorder="1" applyAlignment="1" applyProtection="1">
      <alignment horizontal="left"/>
    </xf>
    <xf numFmtId="0" fontId="4" fillId="0" borderId="11" xfId="0" applyFont="1" applyFill="1" applyBorder="1" applyAlignment="1" applyProtection="1">
      <alignment horizontal="center"/>
    </xf>
    <xf numFmtId="0" fontId="4" fillId="0" borderId="14" xfId="0" applyFont="1" applyFill="1" applyBorder="1" applyAlignment="1" applyProtection="1">
      <alignment horizontal="center"/>
    </xf>
    <xf numFmtId="0" fontId="5" fillId="0" borderId="2" xfId="0" applyFont="1" applyFill="1" applyBorder="1" applyAlignment="1" applyProtection="1"/>
    <xf numFmtId="0" fontId="5" fillId="0" borderId="10" xfId="0" applyFont="1" applyFill="1" applyBorder="1" applyAlignment="1" applyProtection="1"/>
    <xf numFmtId="189" fontId="23" fillId="0" borderId="15" xfId="2" applyNumberFormat="1" applyFont="1" applyFill="1" applyBorder="1" applyAlignment="1" applyProtection="1">
      <alignment horizontal="center"/>
      <protection locked="0"/>
    </xf>
    <xf numFmtId="188" fontId="5" fillId="0" borderId="15" xfId="2" applyNumberFormat="1" applyFont="1" applyFill="1" applyBorder="1" applyAlignment="1" applyProtection="1">
      <alignment horizontal="center"/>
      <protection locked="0"/>
    </xf>
    <xf numFmtId="0" fontId="5" fillId="0" borderId="2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left"/>
    </xf>
    <xf numFmtId="0" fontId="5" fillId="0" borderId="10" xfId="0" applyFont="1" applyFill="1" applyBorder="1" applyAlignment="1" applyProtection="1">
      <alignment horizontal="left"/>
    </xf>
    <xf numFmtId="0" fontId="5" fillId="0" borderId="6" xfId="0" applyFont="1" applyFill="1" applyBorder="1" applyAlignment="1" applyProtection="1">
      <alignment horizontal="left"/>
    </xf>
    <xf numFmtId="0" fontId="5" fillId="0" borderId="9" xfId="0" applyFont="1" applyFill="1" applyBorder="1" applyAlignment="1" applyProtection="1">
      <alignment horizontal="left"/>
    </xf>
    <xf numFmtId="0" fontId="4" fillId="0" borderId="11" xfId="0" applyFont="1" applyFill="1" applyBorder="1" applyAlignment="1" applyProtection="1">
      <alignment horizontal="center"/>
    </xf>
    <xf numFmtId="0" fontId="4" fillId="0" borderId="14" xfId="0" applyFont="1" applyFill="1" applyBorder="1" applyAlignment="1" applyProtection="1">
      <alignment horizontal="center"/>
    </xf>
    <xf numFmtId="0" fontId="5" fillId="0" borderId="2" xfId="0" applyFont="1" applyFill="1" applyBorder="1" applyAlignment="1" applyProtection="1"/>
    <xf numFmtId="0" fontId="5" fillId="0" borderId="10" xfId="0" applyFont="1" applyFill="1" applyBorder="1" applyAlignment="1" applyProtection="1"/>
    <xf numFmtId="0" fontId="5" fillId="0" borderId="5" xfId="0" applyFont="1" applyFill="1" applyBorder="1" applyAlignment="1" applyProtection="1">
      <alignment horizontal="center"/>
    </xf>
    <xf numFmtId="3" fontId="9" fillId="5" borderId="3" xfId="0" applyNumberFormat="1" applyFont="1" applyFill="1" applyBorder="1" applyAlignment="1" applyProtection="1">
      <alignment wrapText="1"/>
    </xf>
    <xf numFmtId="3" fontId="4" fillId="5" borderId="3" xfId="0" applyNumberFormat="1" applyFont="1" applyFill="1" applyBorder="1" applyAlignment="1" applyProtection="1">
      <alignment horizontal="center" wrapText="1"/>
    </xf>
    <xf numFmtId="3" fontId="9" fillId="0" borderId="3" xfId="0" applyNumberFormat="1" applyFont="1" applyFill="1" applyBorder="1" applyAlignment="1" applyProtection="1">
      <alignment wrapText="1"/>
    </xf>
    <xf numFmtId="3" fontId="4" fillId="0" borderId="3" xfId="0" applyNumberFormat="1" applyFont="1" applyFill="1" applyBorder="1" applyAlignment="1" applyProtection="1">
      <alignment horizontal="center" wrapText="1"/>
    </xf>
    <xf numFmtId="9" fontId="9" fillId="0" borderId="1" xfId="0" applyNumberFormat="1" applyFont="1" applyFill="1" applyBorder="1" applyAlignment="1" applyProtection="1">
      <alignment horizontal="center" wrapText="1"/>
    </xf>
    <xf numFmtId="189" fontId="3" fillId="0" borderId="1" xfId="2" applyNumberFormat="1" applyFont="1" applyFill="1" applyBorder="1" applyAlignment="1" applyProtection="1">
      <alignment horizontal="center"/>
      <protection locked="0"/>
    </xf>
    <xf numFmtId="0" fontId="9" fillId="0" borderId="3" xfId="0" applyFont="1" applyFill="1" applyBorder="1" applyAlignment="1" applyProtection="1">
      <alignment horizontal="center"/>
    </xf>
    <xf numFmtId="43" fontId="3" fillId="0" borderId="15" xfId="2" applyFont="1" applyFill="1" applyBorder="1" applyAlignment="1" applyProtection="1">
      <alignment horizontal="center"/>
      <protection locked="0"/>
    </xf>
    <xf numFmtId="189" fontId="5" fillId="0" borderId="15" xfId="2" applyNumberFormat="1" applyFont="1" applyFill="1" applyBorder="1" applyAlignment="1" applyProtection="1">
      <alignment horizontal="center"/>
      <protection locked="0"/>
    </xf>
    <xf numFmtId="0" fontId="3" fillId="0" borderId="11" xfId="0" applyFont="1" applyFill="1" applyBorder="1" applyAlignment="1" applyProtection="1">
      <alignment horizontal="left" vertical="center"/>
    </xf>
    <xf numFmtId="0" fontId="3" fillId="0" borderId="11" xfId="0" applyFont="1" applyFill="1" applyBorder="1" applyAlignment="1" applyProtection="1"/>
    <xf numFmtId="0" fontId="3" fillId="0" borderId="11" xfId="0" applyFont="1" applyFill="1" applyBorder="1" applyAlignment="1" applyProtection="1">
      <alignment horizontal="right" vertical="center"/>
    </xf>
    <xf numFmtId="0" fontId="5" fillId="0" borderId="1" xfId="0" applyFont="1" applyFill="1" applyBorder="1" applyAlignment="1" applyProtection="1">
      <alignment horizontal="center" wrapText="1"/>
    </xf>
    <xf numFmtId="0" fontId="1" fillId="0" borderId="0" xfId="0" applyFont="1" applyFill="1" applyAlignment="1" applyProtection="1">
      <alignment horizontal="center"/>
    </xf>
    <xf numFmtId="1" fontId="3" fillId="0" borderId="5" xfId="0" applyNumberFormat="1" applyFont="1" applyFill="1" applyBorder="1" applyAlignment="1" applyProtection="1">
      <alignment horizontal="center"/>
    </xf>
    <xf numFmtId="0" fontId="5" fillId="0" borderId="4" xfId="0" applyFont="1" applyFill="1" applyBorder="1" applyAlignment="1" applyProtection="1">
      <alignment horizontal="center" wrapText="1"/>
    </xf>
    <xf numFmtId="3" fontId="1" fillId="0" borderId="0" xfId="0" applyNumberFormat="1" applyFont="1" applyFill="1" applyProtection="1"/>
    <xf numFmtId="1" fontId="1" fillId="0" borderId="0" xfId="0" applyNumberFormat="1" applyFont="1" applyFill="1" applyProtection="1"/>
    <xf numFmtId="0" fontId="9" fillId="0" borderId="3" xfId="0" applyFont="1" applyFill="1" applyBorder="1" applyAlignment="1" applyProtection="1">
      <alignment horizontal="center" wrapText="1"/>
    </xf>
    <xf numFmtId="0" fontId="25" fillId="0" borderId="0" xfId="0" applyFont="1" applyFill="1" applyProtection="1"/>
    <xf numFmtId="0" fontId="4" fillId="0" borderId="3" xfId="0" applyFont="1" applyFill="1" applyBorder="1" applyAlignment="1" applyProtection="1">
      <alignment horizont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top" wrapText="1"/>
    </xf>
    <xf numFmtId="9" fontId="9" fillId="0" borderId="3" xfId="0" applyNumberFormat="1" applyFont="1" applyFill="1" applyBorder="1" applyAlignment="1" applyProtection="1">
      <alignment horizontal="center" vertical="top" wrapText="1"/>
    </xf>
    <xf numFmtId="9" fontId="4" fillId="0" borderId="3" xfId="0" applyNumberFormat="1" applyFont="1" applyFill="1" applyBorder="1" applyAlignment="1" applyProtection="1">
      <alignment horizontal="center" vertical="top" wrapText="1"/>
    </xf>
    <xf numFmtId="0" fontId="26" fillId="0" borderId="0" xfId="1" applyFont="1" applyFill="1" applyAlignment="1" applyProtection="1"/>
    <xf numFmtId="2" fontId="27" fillId="0" borderId="0" xfId="0" applyNumberFormat="1" applyFont="1" applyFill="1" applyProtection="1"/>
    <xf numFmtId="0" fontId="28" fillId="0" borderId="0" xfId="0" applyFont="1" applyFill="1" applyAlignment="1" applyProtection="1">
      <alignment horizontal="center"/>
    </xf>
    <xf numFmtId="2" fontId="28" fillId="0" borderId="0" xfId="0" applyNumberFormat="1" applyFont="1" applyFill="1" applyAlignment="1" applyProtection="1">
      <alignment horizontal="center"/>
    </xf>
    <xf numFmtId="187" fontId="7" fillId="0" borderId="5" xfId="0" applyNumberFormat="1" applyFont="1" applyFill="1" applyBorder="1" applyAlignment="1" applyProtection="1">
      <alignment horizontal="center"/>
    </xf>
    <xf numFmtId="2" fontId="21" fillId="0" borderId="0" xfId="0" applyNumberFormat="1" applyFont="1" applyFill="1" applyProtection="1"/>
    <xf numFmtId="0" fontId="5" fillId="0" borderId="2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left"/>
    </xf>
    <xf numFmtId="0" fontId="5" fillId="0" borderId="10" xfId="0" applyFont="1" applyFill="1" applyBorder="1" applyAlignment="1" applyProtection="1">
      <alignment horizontal="left"/>
    </xf>
    <xf numFmtId="0" fontId="5" fillId="0" borderId="6" xfId="0" applyFont="1" applyFill="1" applyBorder="1" applyAlignment="1" applyProtection="1">
      <alignment horizontal="left"/>
    </xf>
    <xf numFmtId="0" fontId="5" fillId="0" borderId="9" xfId="0" applyFont="1" applyFill="1" applyBorder="1" applyAlignment="1" applyProtection="1">
      <alignment horizontal="left"/>
    </xf>
    <xf numFmtId="0" fontId="4" fillId="0" borderId="11" xfId="0" applyFont="1" applyFill="1" applyBorder="1" applyAlignment="1" applyProtection="1">
      <alignment horizontal="center"/>
    </xf>
    <xf numFmtId="0" fontId="4" fillId="0" borderId="14" xfId="0" applyFont="1" applyFill="1" applyBorder="1" applyAlignment="1" applyProtection="1">
      <alignment horizontal="center"/>
    </xf>
    <xf numFmtId="0" fontId="5" fillId="0" borderId="2" xfId="0" applyFont="1" applyFill="1" applyBorder="1" applyAlignment="1" applyProtection="1"/>
    <xf numFmtId="0" fontId="5" fillId="0" borderId="10" xfId="0" applyFont="1" applyFill="1" applyBorder="1" applyAlignment="1" applyProtection="1"/>
    <xf numFmtId="0" fontId="5" fillId="0" borderId="5" xfId="0" applyFont="1" applyFill="1" applyBorder="1" applyAlignment="1" applyProtection="1">
      <alignment horizontal="center"/>
    </xf>
    <xf numFmtId="0" fontId="5" fillId="0" borderId="2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left"/>
    </xf>
    <xf numFmtId="0" fontId="5" fillId="0" borderId="10" xfId="0" applyFont="1" applyFill="1" applyBorder="1" applyAlignment="1" applyProtection="1">
      <alignment horizontal="left"/>
    </xf>
    <xf numFmtId="0" fontId="5" fillId="0" borderId="6" xfId="0" applyFont="1" applyFill="1" applyBorder="1" applyAlignment="1" applyProtection="1">
      <alignment horizontal="left"/>
    </xf>
    <xf numFmtId="0" fontId="5" fillId="0" borderId="9" xfId="0" applyFont="1" applyFill="1" applyBorder="1" applyAlignment="1" applyProtection="1">
      <alignment horizontal="left"/>
    </xf>
    <xf numFmtId="0" fontId="4" fillId="0" borderId="11" xfId="0" applyFont="1" applyFill="1" applyBorder="1" applyAlignment="1" applyProtection="1">
      <alignment horizontal="center"/>
    </xf>
    <xf numFmtId="0" fontId="4" fillId="0" borderId="14" xfId="0" applyFont="1" applyFill="1" applyBorder="1" applyAlignment="1" applyProtection="1">
      <alignment horizontal="center"/>
    </xf>
    <xf numFmtId="0" fontId="5" fillId="0" borderId="2" xfId="0" applyFont="1" applyFill="1" applyBorder="1" applyAlignment="1" applyProtection="1"/>
    <xf numFmtId="0" fontId="5" fillId="0" borderId="10" xfId="0" applyFont="1" applyFill="1" applyBorder="1" applyAlignment="1" applyProtection="1"/>
    <xf numFmtId="0" fontId="5" fillId="0" borderId="5" xfId="0" applyFont="1" applyFill="1" applyBorder="1" applyAlignment="1" applyProtection="1">
      <alignment horizontal="center"/>
    </xf>
    <xf numFmtId="188" fontId="23" fillId="0" borderId="15" xfId="2" applyNumberFormat="1" applyFont="1" applyFill="1" applyBorder="1" applyAlignment="1" applyProtection="1">
      <alignment horizontal="center"/>
      <protection locked="0"/>
    </xf>
    <xf numFmtId="3" fontId="23" fillId="0" borderId="5" xfId="2" applyNumberFormat="1" applyFont="1" applyFill="1" applyBorder="1" applyAlignment="1" applyProtection="1">
      <alignment horizontal="center"/>
      <protection locked="0"/>
    </xf>
    <xf numFmtId="3" fontId="23" fillId="0" borderId="13" xfId="2" applyNumberFormat="1" applyFont="1" applyFill="1" applyBorder="1" applyAlignment="1" applyProtection="1">
      <alignment horizontal="center"/>
    </xf>
    <xf numFmtId="0" fontId="31" fillId="0" borderId="0" xfId="0" applyFont="1" applyFill="1" applyProtection="1"/>
    <xf numFmtId="0" fontId="32" fillId="0" borderId="11" xfId="0" applyFont="1" applyFill="1" applyBorder="1" applyAlignment="1" applyProtection="1">
      <alignment horizontal="left" vertical="center"/>
    </xf>
    <xf numFmtId="0" fontId="32" fillId="0" borderId="11" xfId="0" applyFont="1" applyFill="1" applyBorder="1" applyAlignment="1" applyProtection="1"/>
    <xf numFmtId="0" fontId="32" fillId="0" borderId="11" xfId="0" applyFont="1" applyFill="1" applyBorder="1" applyAlignment="1" applyProtection="1">
      <alignment horizontal="right" vertical="center"/>
    </xf>
    <xf numFmtId="0" fontId="32" fillId="0" borderId="1" xfId="0" applyFont="1" applyFill="1" applyBorder="1" applyAlignment="1" applyProtection="1">
      <alignment horizontal="center"/>
    </xf>
    <xf numFmtId="0" fontId="33" fillId="0" borderId="1" xfId="0" applyFont="1" applyFill="1" applyBorder="1" applyAlignment="1" applyProtection="1">
      <alignment horizontal="center" wrapText="1"/>
    </xf>
    <xf numFmtId="0" fontId="31" fillId="0" borderId="0" xfId="0" applyFont="1" applyFill="1" applyAlignment="1" applyProtection="1">
      <alignment horizontal="center"/>
    </xf>
    <xf numFmtId="0" fontId="32" fillId="0" borderId="4" xfId="0" applyFont="1" applyFill="1" applyBorder="1" applyAlignment="1" applyProtection="1">
      <alignment horizontal="center"/>
    </xf>
    <xf numFmtId="1" fontId="32" fillId="0" borderId="5" xfId="0" applyNumberFormat="1" applyFont="1" applyFill="1" applyBorder="1" applyAlignment="1" applyProtection="1">
      <alignment horizontal="center"/>
    </xf>
    <xf numFmtId="0" fontId="33" fillId="0" borderId="4" xfId="0" applyFont="1" applyFill="1" applyBorder="1" applyAlignment="1" applyProtection="1">
      <alignment horizontal="center" wrapText="1"/>
    </xf>
    <xf numFmtId="0" fontId="32" fillId="0" borderId="1" xfId="0" applyFont="1" applyFill="1" applyBorder="1" applyAlignment="1" applyProtection="1"/>
    <xf numFmtId="9" fontId="34" fillId="0" borderId="1" xfId="0" applyNumberFormat="1" applyFont="1" applyFill="1" applyBorder="1" applyAlignment="1" applyProtection="1">
      <alignment horizontal="center" wrapText="1"/>
    </xf>
    <xf numFmtId="189" fontId="35" fillId="0" borderId="1" xfId="2" applyNumberFormat="1" applyFont="1" applyFill="1" applyBorder="1" applyAlignment="1" applyProtection="1">
      <alignment horizontal="center"/>
      <protection locked="0"/>
    </xf>
    <xf numFmtId="187" fontId="32" fillId="0" borderId="1" xfId="0" applyNumberFormat="1" applyFont="1" applyFill="1" applyBorder="1" applyAlignment="1" applyProtection="1">
      <alignment horizontal="center"/>
    </xf>
    <xf numFmtId="0" fontId="31" fillId="0" borderId="0" xfId="0" applyFont="1" applyFill="1" applyBorder="1" applyAlignment="1" applyProtection="1">
      <alignment horizontal="center"/>
    </xf>
    <xf numFmtId="189" fontId="35" fillId="0" borderId="3" xfId="0" applyNumberFormat="1" applyFont="1" applyFill="1" applyBorder="1" applyAlignment="1" applyProtection="1">
      <alignment horizontal="center"/>
    </xf>
    <xf numFmtId="0" fontId="32" fillId="0" borderId="3" xfId="0" applyFont="1" applyFill="1" applyBorder="1" applyAlignment="1" applyProtection="1">
      <alignment horizontal="center"/>
    </xf>
    <xf numFmtId="0" fontId="32" fillId="0" borderId="3" xfId="0" applyFont="1" applyFill="1" applyBorder="1" applyAlignment="1" applyProtection="1"/>
    <xf numFmtId="0" fontId="31" fillId="0" borderId="4" xfId="0" applyFont="1" applyFill="1" applyBorder="1" applyAlignment="1" applyProtection="1">
      <alignment horizontal="center"/>
    </xf>
    <xf numFmtId="0" fontId="31" fillId="0" borderId="2" xfId="0" applyFont="1" applyFill="1" applyBorder="1" applyAlignment="1" applyProtection="1">
      <alignment horizontal="center"/>
    </xf>
    <xf numFmtId="0" fontId="31" fillId="0" borderId="10" xfId="0" applyFont="1" applyFill="1" applyBorder="1" applyAlignment="1" applyProtection="1">
      <alignment horizontal="center"/>
    </xf>
    <xf numFmtId="3" fontId="31" fillId="0" borderId="3" xfId="0" applyNumberFormat="1" applyFont="1" applyFill="1" applyBorder="1" applyAlignment="1" applyProtection="1">
      <alignment horizontal="center" wrapText="1"/>
    </xf>
    <xf numFmtId="3" fontId="31" fillId="0" borderId="0" xfId="0" applyNumberFormat="1" applyFont="1" applyFill="1" applyProtection="1"/>
    <xf numFmtId="1" fontId="31" fillId="0" borderId="0" xfId="0" applyNumberFormat="1" applyFont="1" applyFill="1" applyProtection="1"/>
    <xf numFmtId="0" fontId="34" fillId="0" borderId="3" xfId="0" applyFont="1" applyFill="1" applyBorder="1" applyAlignment="1" applyProtection="1">
      <alignment horizontal="center" wrapText="1"/>
    </xf>
    <xf numFmtId="0" fontId="36" fillId="0" borderId="0" xfId="0" applyFont="1" applyFill="1" applyProtection="1"/>
    <xf numFmtId="0" fontId="31" fillId="0" borderId="3" xfId="0" applyFont="1" applyFill="1" applyBorder="1" applyAlignment="1" applyProtection="1">
      <alignment horizontal="center" wrapText="1"/>
    </xf>
    <xf numFmtId="0" fontId="31" fillId="0" borderId="3" xfId="0" applyFont="1" applyFill="1" applyBorder="1" applyAlignment="1" applyProtection="1">
      <alignment horizontal="center" vertical="center" wrapText="1"/>
    </xf>
    <xf numFmtId="0" fontId="31" fillId="0" borderId="3" xfId="0" applyFont="1" applyFill="1" applyBorder="1" applyAlignment="1" applyProtection="1">
      <alignment horizontal="center"/>
    </xf>
    <xf numFmtId="3" fontId="37" fillId="0" borderId="1" xfId="2" applyNumberFormat="1" applyFont="1" applyFill="1" applyBorder="1" applyAlignment="1" applyProtection="1">
      <alignment horizontal="center"/>
      <protection locked="0"/>
    </xf>
    <xf numFmtId="3" fontId="37" fillId="0" borderId="3" xfId="2" applyNumberFormat="1" applyFont="1" applyFill="1" applyBorder="1" applyAlignment="1" applyProtection="1">
      <alignment horizontal="center"/>
    </xf>
    <xf numFmtId="3" fontId="37" fillId="0" borderId="13" xfId="2" applyNumberFormat="1" applyFont="1" applyFill="1" applyBorder="1" applyAlignment="1" applyProtection="1">
      <alignment horizontal="center"/>
    </xf>
    <xf numFmtId="0" fontId="33" fillId="0" borderId="0" xfId="0" applyFont="1" applyFill="1" applyBorder="1" applyAlignment="1" applyProtection="1">
      <alignment horizontal="center"/>
    </xf>
    <xf numFmtId="0" fontId="33" fillId="0" borderId="0" xfId="0" applyFont="1" applyFill="1" applyBorder="1" applyAlignment="1" applyProtection="1">
      <alignment horizontal="right"/>
    </xf>
    <xf numFmtId="43" fontId="38" fillId="0" borderId="15" xfId="2" applyFont="1" applyFill="1" applyBorder="1" applyAlignment="1" applyProtection="1">
      <alignment horizontal="center"/>
      <protection locked="0"/>
    </xf>
    <xf numFmtId="0" fontId="32" fillId="0" borderId="4" xfId="0" applyFont="1" applyFill="1" applyBorder="1" applyAlignment="1" applyProtection="1"/>
    <xf numFmtId="189" fontId="35" fillId="0" borderId="4" xfId="0" applyNumberFormat="1" applyFont="1" applyFill="1" applyBorder="1" applyAlignment="1" applyProtection="1">
      <alignment horizontal="center"/>
    </xf>
    <xf numFmtId="0" fontId="33" fillId="0" borderId="2" xfId="0" applyFont="1" applyFill="1" applyBorder="1" applyAlignment="1" applyProtection="1">
      <alignment horizontal="right"/>
    </xf>
    <xf numFmtId="43" fontId="38" fillId="0" borderId="0" xfId="2" applyFont="1" applyFill="1" applyBorder="1" applyAlignment="1" applyProtection="1">
      <alignment horizontal="center"/>
      <protection locked="0"/>
    </xf>
    <xf numFmtId="0" fontId="31" fillId="0" borderId="7" xfId="0" applyFont="1" applyFill="1" applyBorder="1" applyAlignment="1" applyProtection="1">
      <alignment horizontal="left"/>
    </xf>
    <xf numFmtId="0" fontId="31" fillId="0" borderId="11" xfId="0" applyFont="1" applyFill="1" applyBorder="1" applyAlignment="1" applyProtection="1">
      <alignment horizontal="left"/>
    </xf>
    <xf numFmtId="0" fontId="31" fillId="0" borderId="14" xfId="0" applyFont="1" applyFill="1" applyBorder="1" applyAlignment="1" applyProtection="1">
      <alignment horizontal="left"/>
    </xf>
    <xf numFmtId="9" fontId="34" fillId="0" borderId="1" xfId="0" applyNumberFormat="1" applyFont="1" applyFill="1" applyBorder="1" applyAlignment="1" applyProtection="1">
      <alignment horizontal="center" vertical="top" wrapText="1"/>
    </xf>
    <xf numFmtId="0" fontId="31" fillId="0" borderId="2" xfId="0" applyFont="1" applyFill="1" applyBorder="1" applyAlignment="1" applyProtection="1">
      <alignment horizontal="left"/>
    </xf>
    <xf numFmtId="188" fontId="38" fillId="0" borderId="15" xfId="2" applyNumberFormat="1" applyFont="1" applyFill="1" applyBorder="1" applyAlignment="1" applyProtection="1">
      <alignment horizontal="center"/>
      <protection locked="0"/>
    </xf>
    <xf numFmtId="0" fontId="34" fillId="0" borderId="3" xfId="0" applyFont="1" applyFill="1" applyBorder="1" applyAlignment="1" applyProtection="1">
      <alignment horizontal="center" vertical="top" wrapText="1"/>
    </xf>
    <xf numFmtId="9" fontId="34" fillId="0" borderId="3" xfId="0" applyNumberFormat="1" applyFont="1" applyFill="1" applyBorder="1" applyAlignment="1" applyProtection="1">
      <alignment horizontal="center" vertical="top" wrapText="1"/>
    </xf>
    <xf numFmtId="0" fontId="31" fillId="0" borderId="7" xfId="0" applyFont="1" applyFill="1" applyBorder="1" applyAlignment="1" applyProtection="1">
      <alignment horizontal="right"/>
    </xf>
    <xf numFmtId="0" fontId="31" fillId="0" borderId="11" xfId="0" applyFont="1" applyFill="1" applyBorder="1" applyAlignment="1" applyProtection="1">
      <alignment horizontal="center"/>
      <protection locked="0"/>
    </xf>
    <xf numFmtId="0" fontId="32" fillId="0" borderId="1" xfId="0" applyFont="1" applyFill="1" applyBorder="1" applyAlignment="1" applyProtection="1">
      <alignment horizontal="left"/>
    </xf>
    <xf numFmtId="9" fontId="34" fillId="0" borderId="1" xfId="0" applyNumberFormat="1" applyFont="1" applyFill="1" applyBorder="1" applyAlignment="1" applyProtection="1">
      <alignment horizontal="center"/>
    </xf>
    <xf numFmtId="49" fontId="33" fillId="0" borderId="2" xfId="0" applyNumberFormat="1" applyFont="1" applyFill="1" applyBorder="1" applyAlignment="1" applyProtection="1">
      <alignment horizontal="left"/>
    </xf>
    <xf numFmtId="49" fontId="33" fillId="0" borderId="0" xfId="0" applyNumberFormat="1" applyFont="1" applyFill="1" applyBorder="1" applyAlignment="1" applyProtection="1">
      <alignment horizontal="right"/>
    </xf>
    <xf numFmtId="189" fontId="38" fillId="0" borderId="15" xfId="2" applyNumberFormat="1" applyFont="1" applyFill="1" applyBorder="1" applyAlignment="1" applyProtection="1">
      <alignment horizontal="center"/>
      <protection locked="0"/>
    </xf>
    <xf numFmtId="0" fontId="31" fillId="0" borderId="3" xfId="0" applyFont="1" applyFill="1" applyBorder="1" applyAlignment="1" applyProtection="1">
      <alignment horizontal="left"/>
    </xf>
    <xf numFmtId="49" fontId="33" fillId="0" borderId="0" xfId="0" applyNumberFormat="1" applyFont="1" applyFill="1" applyBorder="1" applyAlignment="1" applyProtection="1">
      <alignment horizontal="center"/>
    </xf>
    <xf numFmtId="0" fontId="34" fillId="0" borderId="1" xfId="4" applyNumberFormat="1" applyFont="1" applyFill="1" applyBorder="1" applyAlignment="1" applyProtection="1">
      <alignment horizontal="center"/>
    </xf>
    <xf numFmtId="0" fontId="39" fillId="0" borderId="0" xfId="1" applyFont="1" applyFill="1" applyAlignment="1" applyProtection="1"/>
    <xf numFmtId="2" fontId="34" fillId="0" borderId="3" xfId="4" applyNumberFormat="1" applyFont="1" applyFill="1" applyBorder="1" applyAlignment="1" applyProtection="1">
      <alignment horizontal="center"/>
    </xf>
    <xf numFmtId="2" fontId="40" fillId="0" borderId="0" xfId="0" applyNumberFormat="1" applyFont="1" applyFill="1" applyProtection="1"/>
    <xf numFmtId="0" fontId="32" fillId="0" borderId="6" xfId="0" applyFont="1" applyFill="1" applyBorder="1" applyAlignment="1" applyProtection="1"/>
    <xf numFmtId="0" fontId="32" fillId="0" borderId="2" xfId="0" applyFont="1" applyFill="1" applyBorder="1" applyAlignment="1" applyProtection="1"/>
    <xf numFmtId="2" fontId="33" fillId="0" borderId="3" xfId="0" applyNumberFormat="1" applyFont="1" applyFill="1" applyBorder="1" applyAlignment="1" applyProtection="1">
      <alignment horizontal="center"/>
    </xf>
    <xf numFmtId="2" fontId="33" fillId="0" borderId="0" xfId="0" applyNumberFormat="1" applyFont="1" applyFill="1" applyBorder="1" applyAlignment="1" applyProtection="1">
      <alignment horizontal="center"/>
    </xf>
    <xf numFmtId="0" fontId="33" fillId="0" borderId="10" xfId="0" applyFont="1" applyFill="1" applyBorder="1" applyAlignment="1" applyProtection="1">
      <alignment horizontal="center"/>
    </xf>
    <xf numFmtId="189" fontId="35" fillId="0" borderId="10" xfId="0" applyNumberFormat="1" applyFont="1" applyFill="1" applyBorder="1" applyAlignment="1" applyProtection="1">
      <alignment horizontal="center"/>
    </xf>
    <xf numFmtId="0" fontId="33" fillId="0" borderId="0" xfId="0" applyFont="1" applyFill="1" applyAlignment="1" applyProtection="1">
      <alignment horizontal="center"/>
    </xf>
    <xf numFmtId="2" fontId="33" fillId="0" borderId="0" xfId="0" applyNumberFormat="1" applyFont="1" applyFill="1" applyAlignment="1" applyProtection="1">
      <alignment horizontal="center"/>
    </xf>
    <xf numFmtId="0" fontId="32" fillId="0" borderId="7" xfId="0" applyFont="1" applyFill="1" applyBorder="1" applyAlignment="1" applyProtection="1"/>
    <xf numFmtId="2" fontId="33" fillId="0" borderId="4" xfId="0" applyNumberFormat="1" applyFont="1" applyFill="1" applyBorder="1" applyAlignment="1" applyProtection="1">
      <alignment horizontal="center"/>
    </xf>
    <xf numFmtId="189" fontId="35" fillId="0" borderId="14" xfId="0" applyNumberFormat="1" applyFont="1" applyFill="1" applyBorder="1" applyAlignment="1" applyProtection="1">
      <alignment horizontal="center"/>
    </xf>
    <xf numFmtId="9" fontId="34" fillId="0" borderId="1" xfId="4" applyNumberFormat="1" applyFont="1" applyFill="1" applyBorder="1" applyAlignment="1" applyProtection="1">
      <alignment horizontal="center"/>
    </xf>
    <xf numFmtId="189" fontId="32" fillId="0" borderId="3" xfId="0" applyNumberFormat="1" applyFont="1" applyFill="1" applyBorder="1" applyAlignment="1" applyProtection="1">
      <alignment horizontal="center"/>
    </xf>
    <xf numFmtId="0" fontId="29" fillId="0" borderId="16" xfId="0" applyFont="1" applyFill="1" applyBorder="1" applyAlignment="1" applyProtection="1"/>
    <xf numFmtId="0" fontId="29" fillId="0" borderId="17" xfId="0" applyFont="1" applyFill="1" applyBorder="1" applyAlignment="1" applyProtection="1"/>
    <xf numFmtId="2" fontId="29" fillId="0" borderId="17" xfId="0" applyNumberFormat="1" applyFont="1" applyFill="1" applyBorder="1" applyAlignment="1" applyProtection="1"/>
    <xf numFmtId="0" fontId="29" fillId="0" borderId="18" xfId="0" applyFont="1" applyFill="1" applyBorder="1" applyAlignment="1" applyProtection="1">
      <alignment horizontal="right"/>
    </xf>
    <xf numFmtId="0" fontId="33" fillId="0" borderId="1" xfId="0" applyFont="1" applyFill="1" applyBorder="1" applyAlignment="1" applyProtection="1">
      <alignment horizontal="center"/>
    </xf>
    <xf numFmtId="3" fontId="37" fillId="0" borderId="3" xfId="2" applyNumberFormat="1" applyFont="1" applyFill="1" applyBorder="1" applyAlignment="1" applyProtection="1">
      <alignment horizontal="center"/>
      <protection locked="0"/>
    </xf>
    <xf numFmtId="0" fontId="33" fillId="0" borderId="2" xfId="0" applyFont="1" applyFill="1" applyBorder="1" applyAlignment="1" applyProtection="1">
      <alignment horizontal="left"/>
    </xf>
    <xf numFmtId="0" fontId="33" fillId="0" borderId="10" xfId="0" applyFont="1" applyFill="1" applyBorder="1" applyAlignment="1" applyProtection="1">
      <alignment horizontal="left"/>
    </xf>
    <xf numFmtId="0" fontId="33" fillId="0" borderId="6" xfId="0" applyFont="1" applyFill="1" applyBorder="1" applyAlignment="1" applyProtection="1">
      <alignment horizontal="left"/>
    </xf>
    <xf numFmtId="0" fontId="33" fillId="0" borderId="8" xfId="0" applyFont="1" applyFill="1" applyBorder="1" applyAlignment="1" applyProtection="1">
      <alignment horizontal="left"/>
    </xf>
    <xf numFmtId="0" fontId="33" fillId="0" borderId="9" xfId="0" applyFont="1" applyFill="1" applyBorder="1" applyAlignment="1" applyProtection="1">
      <alignment horizontal="left"/>
    </xf>
    <xf numFmtId="0" fontId="33" fillId="0" borderId="0" xfId="0" applyFont="1" applyFill="1" applyBorder="1" applyAlignment="1" applyProtection="1">
      <alignment horizontal="left"/>
    </xf>
    <xf numFmtId="0" fontId="33" fillId="0" borderId="7" xfId="0" applyFont="1" applyFill="1" applyBorder="1" applyAlignment="1" applyProtection="1">
      <alignment horizontal="center"/>
    </xf>
    <xf numFmtId="0" fontId="31" fillId="0" borderId="11" xfId="0" applyFont="1" applyFill="1" applyBorder="1" applyAlignment="1" applyProtection="1">
      <alignment horizontal="center"/>
    </xf>
    <xf numFmtId="0" fontId="31" fillId="0" borderId="14" xfId="0" applyFont="1" applyFill="1" applyBorder="1" applyAlignment="1" applyProtection="1">
      <alignment horizontal="center"/>
    </xf>
    <xf numFmtId="0" fontId="33" fillId="0" borderId="11" xfId="0" applyFont="1" applyFill="1" applyBorder="1" applyAlignment="1" applyProtection="1">
      <alignment horizontal="center"/>
    </xf>
    <xf numFmtId="0" fontId="33" fillId="0" borderId="14" xfId="0" applyFont="1" applyFill="1" applyBorder="1" applyAlignment="1" applyProtection="1">
      <alignment horizontal="center"/>
    </xf>
    <xf numFmtId="0" fontId="33" fillId="0" borderId="2" xfId="0" applyFont="1" applyFill="1" applyBorder="1" applyAlignment="1" applyProtection="1"/>
    <xf numFmtId="0" fontId="33" fillId="0" borderId="0" xfId="0" applyFont="1" applyFill="1" applyBorder="1" applyAlignment="1" applyProtection="1"/>
    <xf numFmtId="0" fontId="33" fillId="0" borderId="10" xfId="0" applyFont="1" applyFill="1" applyBorder="1" applyAlignment="1" applyProtection="1"/>
    <xf numFmtId="0" fontId="31" fillId="0" borderId="0" xfId="0" applyFont="1" applyFill="1" applyBorder="1" applyAlignment="1" applyProtection="1"/>
    <xf numFmtId="0" fontId="31" fillId="0" borderId="10" xfId="0" applyFont="1" applyFill="1" applyBorder="1" applyAlignment="1" applyProtection="1"/>
    <xf numFmtId="0" fontId="33" fillId="0" borderId="5" xfId="0" applyFont="1" applyFill="1" applyBorder="1" applyAlignment="1" applyProtection="1">
      <alignment horizontal="center"/>
    </xf>
    <xf numFmtId="0" fontId="41" fillId="0" borderId="6" xfId="0" applyFont="1" applyFill="1" applyBorder="1" applyAlignment="1" applyProtection="1">
      <alignment horizontal="left"/>
    </xf>
    <xf numFmtId="0" fontId="41" fillId="0" borderId="8" xfId="0" applyFont="1" applyFill="1" applyBorder="1" applyAlignment="1" applyProtection="1">
      <alignment horizontal="left"/>
    </xf>
    <xf numFmtId="0" fontId="41" fillId="0" borderId="9" xfId="0" applyFont="1" applyFill="1" applyBorder="1" applyAlignment="1" applyProtection="1">
      <alignment horizontal="left"/>
    </xf>
    <xf numFmtId="0" fontId="42" fillId="0" borderId="3" xfId="0" applyFont="1" applyFill="1" applyBorder="1" applyAlignment="1" applyProtection="1"/>
    <xf numFmtId="9" fontId="34" fillId="0" borderId="2" xfId="0" applyNumberFormat="1" applyFont="1" applyFill="1" applyBorder="1" applyAlignment="1" applyProtection="1">
      <alignment horizontal="center" vertical="top" wrapText="1"/>
    </xf>
    <xf numFmtId="4" fontId="32" fillId="0" borderId="6" xfId="2" applyNumberFormat="1" applyFont="1" applyFill="1" applyBorder="1" applyAlignment="1" applyProtection="1">
      <alignment horizontal="center"/>
    </xf>
    <xf numFmtId="9" fontId="34" fillId="0" borderId="3" xfId="0" applyNumberFormat="1" applyFont="1" applyFill="1" applyBorder="1" applyAlignment="1" applyProtection="1">
      <alignment horizontal="center" wrapText="1"/>
    </xf>
    <xf numFmtId="9" fontId="31" fillId="0" borderId="3" xfId="0" applyNumberFormat="1" applyFont="1" applyFill="1" applyBorder="1" applyAlignment="1" applyProtection="1">
      <alignment horizontal="center" wrapText="1"/>
    </xf>
    <xf numFmtId="9" fontId="31" fillId="0" borderId="2" xfId="0" applyNumberFormat="1" applyFont="1" applyFill="1" applyBorder="1" applyAlignment="1" applyProtection="1">
      <alignment horizontal="center" wrapText="1"/>
    </xf>
    <xf numFmtId="189" fontId="35" fillId="0" borderId="9" xfId="2" applyNumberFormat="1" applyFont="1" applyFill="1" applyBorder="1" applyAlignment="1" applyProtection="1">
      <alignment horizontal="center"/>
      <protection locked="0"/>
    </xf>
    <xf numFmtId="0" fontId="34" fillId="0" borderId="2" xfId="0" applyFont="1" applyFill="1" applyBorder="1" applyAlignment="1" applyProtection="1">
      <alignment horizontal="center" wrapText="1"/>
    </xf>
    <xf numFmtId="0" fontId="31" fillId="0" borderId="2" xfId="0" applyFont="1" applyFill="1" applyBorder="1" applyAlignment="1" applyProtection="1">
      <alignment horizontal="center" wrapText="1"/>
    </xf>
    <xf numFmtId="3" fontId="33" fillId="0" borderId="6" xfId="2" applyNumberFormat="1" applyFont="1" applyFill="1" applyBorder="1" applyAlignment="1" applyProtection="1">
      <alignment horizontal="center"/>
    </xf>
    <xf numFmtId="0" fontId="33" fillId="0" borderId="3" xfId="0" applyFont="1" applyFill="1" applyBorder="1" applyAlignment="1" applyProtection="1">
      <alignment horizontal="right"/>
    </xf>
    <xf numFmtId="3" fontId="33" fillId="0" borderId="3" xfId="2" applyNumberFormat="1" applyFont="1" applyFill="1" applyBorder="1" applyAlignment="1" applyProtection="1">
      <alignment horizontal="center"/>
    </xf>
    <xf numFmtId="3" fontId="33" fillId="0" borderId="13" xfId="2" applyNumberFormat="1" applyFont="1" applyFill="1" applyBorder="1" applyAlignment="1" applyProtection="1">
      <alignment horizontal="center"/>
    </xf>
    <xf numFmtId="3" fontId="34" fillId="0" borderId="3" xfId="0" applyNumberFormat="1" applyFont="1" applyFill="1" applyBorder="1" applyAlignment="1" applyProtection="1">
      <alignment horizontal="center" wrapText="1"/>
    </xf>
    <xf numFmtId="0" fontId="33" fillId="0" borderId="4" xfId="0" applyFont="1" applyFill="1" applyBorder="1" applyAlignment="1" applyProtection="1">
      <alignment horizontal="right"/>
    </xf>
    <xf numFmtId="2" fontId="32" fillId="0" borderId="6" xfId="2" applyNumberFormat="1" applyFont="1" applyFill="1" applyBorder="1" applyAlignment="1" applyProtection="1">
      <alignment horizontal="center"/>
    </xf>
    <xf numFmtId="0" fontId="38" fillId="0" borderId="11" xfId="0" applyFont="1" applyFill="1" applyBorder="1" applyAlignment="1" applyProtection="1">
      <alignment horizontal="center"/>
    </xf>
    <xf numFmtId="0" fontId="33" fillId="0" borderId="0" xfId="0" applyFont="1" applyFill="1" applyProtection="1"/>
    <xf numFmtId="2" fontId="33" fillId="0" borderId="2" xfId="0" applyNumberFormat="1" applyFont="1" applyFill="1" applyBorder="1" applyAlignment="1" applyProtection="1">
      <alignment horizontal="center"/>
    </xf>
    <xf numFmtId="188" fontId="38" fillId="0" borderId="15" xfId="2" applyNumberFormat="1" applyFont="1" applyFill="1" applyBorder="1" applyAlignment="1" applyProtection="1">
      <alignment horizontal="left"/>
      <protection locked="0"/>
    </xf>
    <xf numFmtId="2" fontId="32" fillId="0" borderId="1" xfId="2" applyNumberFormat="1" applyFont="1" applyFill="1" applyBorder="1" applyAlignment="1" applyProtection="1">
      <alignment horizontal="center"/>
    </xf>
    <xf numFmtId="43" fontId="38" fillId="0" borderId="15" xfId="2" applyNumberFormat="1" applyFont="1" applyFill="1" applyBorder="1" applyAlignment="1" applyProtection="1">
      <alignment horizontal="left"/>
      <protection locked="0"/>
    </xf>
    <xf numFmtId="2" fontId="32" fillId="0" borderId="5" xfId="0" applyNumberFormat="1" applyFont="1" applyFill="1" applyBorder="1" applyAlignment="1" applyProtection="1">
      <alignment horizontal="center"/>
    </xf>
    <xf numFmtId="187" fontId="29" fillId="0" borderId="5" xfId="0" applyNumberFormat="1" applyFont="1" applyFill="1" applyBorder="1" applyAlignment="1" applyProtection="1">
      <alignment horizontal="center"/>
    </xf>
    <xf numFmtId="0" fontId="33" fillId="0" borderId="2" xfId="0" applyFont="1" applyFill="1" applyBorder="1" applyAlignment="1" applyProtection="1">
      <alignment horizontal="left"/>
    </xf>
    <xf numFmtId="0" fontId="33" fillId="0" borderId="7" xfId="0" applyFont="1" applyFill="1" applyBorder="1" applyAlignment="1" applyProtection="1">
      <alignment horizontal="left"/>
    </xf>
    <xf numFmtId="0" fontId="31" fillId="0" borderId="7" xfId="0" applyFont="1" applyFill="1" applyBorder="1" applyAlignment="1" applyProtection="1">
      <alignment horizontal="center"/>
    </xf>
    <xf numFmtId="2" fontId="32" fillId="0" borderId="2" xfId="0" applyNumberFormat="1" applyFont="1" applyFill="1" applyBorder="1" applyAlignment="1" applyProtection="1">
      <alignment horizontal="center"/>
    </xf>
    <xf numFmtId="9" fontId="34" fillId="0" borderId="2" xfId="4" applyNumberFormat="1" applyFont="1" applyFill="1" applyBorder="1" applyAlignment="1" applyProtection="1">
      <alignment horizontal="center"/>
    </xf>
    <xf numFmtId="43" fontId="38" fillId="0" borderId="0" xfId="2" applyNumberFormat="1" applyFont="1" applyFill="1" applyBorder="1" applyAlignment="1" applyProtection="1">
      <alignment horizontal="left"/>
      <protection locked="0"/>
    </xf>
    <xf numFmtId="49" fontId="33" fillId="0" borderId="10" xfId="0" applyNumberFormat="1" applyFont="1" applyFill="1" applyBorder="1" applyAlignment="1" applyProtection="1">
      <alignment horizontal="center"/>
    </xf>
    <xf numFmtId="189" fontId="32" fillId="0" borderId="10" xfId="0" applyNumberFormat="1" applyFont="1" applyFill="1" applyBorder="1" applyAlignment="1" applyProtection="1">
      <alignment horizontal="center"/>
    </xf>
    <xf numFmtId="43" fontId="38" fillId="0" borderId="0" xfId="2" quotePrefix="1" applyNumberFormat="1" applyFont="1" applyFill="1" applyBorder="1" applyAlignment="1" applyProtection="1">
      <alignment horizontal="center"/>
      <protection locked="0"/>
    </xf>
    <xf numFmtId="49" fontId="33" fillId="0" borderId="10" xfId="0" applyNumberFormat="1" applyFont="1" applyFill="1" applyBorder="1" applyAlignment="1" applyProtection="1">
      <alignment horizontal="left"/>
    </xf>
    <xf numFmtId="2" fontId="33" fillId="0" borderId="7" xfId="0" applyNumberFormat="1" applyFont="1" applyFill="1" applyBorder="1" applyAlignment="1" applyProtection="1">
      <alignment horizontal="center"/>
    </xf>
    <xf numFmtId="0" fontId="31" fillId="0" borderId="4" xfId="0" applyFont="1" applyFill="1" applyBorder="1" applyAlignment="1" applyProtection="1">
      <alignment horizontal="left"/>
    </xf>
    <xf numFmtId="49" fontId="33" fillId="0" borderId="14" xfId="0" applyNumberFormat="1" applyFont="1" applyFill="1" applyBorder="1" applyAlignment="1" applyProtection="1">
      <alignment horizontal="center"/>
    </xf>
    <xf numFmtId="49" fontId="33" fillId="0" borderId="11" xfId="0" applyNumberFormat="1" applyFont="1" applyFill="1" applyBorder="1" applyAlignment="1" applyProtection="1">
      <alignment horizontal="center"/>
    </xf>
    <xf numFmtId="43" fontId="38" fillId="0" borderId="11" xfId="2" applyNumberFormat="1" applyFont="1" applyFill="1" applyBorder="1" applyAlignment="1" applyProtection="1">
      <alignment horizontal="left"/>
      <protection locked="0"/>
    </xf>
    <xf numFmtId="189" fontId="32" fillId="0" borderId="14" xfId="0" applyNumberFormat="1" applyFont="1" applyFill="1" applyBorder="1" applyAlignment="1" applyProtection="1">
      <alignment horizontal="center"/>
    </xf>
    <xf numFmtId="0" fontId="5" fillId="0" borderId="6" xfId="3" applyFont="1" applyFill="1" applyBorder="1" applyAlignment="1" applyProtection="1">
      <alignment horizontal="left"/>
    </xf>
    <xf numFmtId="0" fontId="5" fillId="0" borderId="8" xfId="3" applyFont="1" applyFill="1" applyBorder="1" applyAlignment="1" applyProtection="1">
      <alignment horizontal="left"/>
    </xf>
    <xf numFmtId="0" fontId="5" fillId="0" borderId="9" xfId="3" applyFont="1" applyFill="1" applyBorder="1" applyAlignment="1" applyProtection="1">
      <alignment horizontal="left"/>
    </xf>
    <xf numFmtId="0" fontId="5" fillId="0" borderId="2" xfId="3" applyFont="1" applyFill="1" applyBorder="1" applyAlignment="1" applyProtection="1">
      <alignment horizontal="left"/>
    </xf>
    <xf numFmtId="0" fontId="5" fillId="0" borderId="0" xfId="3" applyFont="1" applyFill="1" applyBorder="1" applyAlignment="1" applyProtection="1">
      <alignment horizontal="left"/>
    </xf>
    <xf numFmtId="0" fontId="5" fillId="0" borderId="10" xfId="3" applyFont="1" applyFill="1" applyBorder="1" applyAlignment="1" applyProtection="1">
      <alignment horizontal="left"/>
    </xf>
    <xf numFmtId="0" fontId="7" fillId="0" borderId="16" xfId="3" applyFont="1" applyFill="1" applyBorder="1" applyAlignment="1" applyProtection="1">
      <alignment horizontal="right"/>
    </xf>
    <xf numFmtId="0" fontId="7" fillId="0" borderId="17" xfId="3" applyFont="1" applyFill="1" applyBorder="1" applyAlignment="1" applyProtection="1">
      <alignment horizontal="right"/>
    </xf>
    <xf numFmtId="0" fontId="7" fillId="0" borderId="18" xfId="3" applyFont="1" applyFill="1" applyBorder="1" applyAlignment="1" applyProtection="1">
      <alignment horizontal="right"/>
    </xf>
    <xf numFmtId="0" fontId="5" fillId="0" borderId="7" xfId="3" applyFont="1" applyFill="1" applyBorder="1" applyAlignment="1" applyProtection="1">
      <alignment horizontal="center"/>
    </xf>
    <xf numFmtId="0" fontId="4" fillId="0" borderId="11" xfId="3" applyFont="1" applyFill="1" applyBorder="1" applyAlignment="1" applyProtection="1">
      <alignment horizontal="center"/>
    </xf>
    <xf numFmtId="0" fontId="4" fillId="0" borderId="14" xfId="3" applyFont="1" applyFill="1" applyBorder="1" applyAlignment="1" applyProtection="1">
      <alignment horizontal="center"/>
    </xf>
    <xf numFmtId="0" fontId="5" fillId="0" borderId="11" xfId="3" applyFont="1" applyFill="1" applyBorder="1" applyAlignment="1" applyProtection="1">
      <alignment horizontal="center"/>
    </xf>
    <xf numFmtId="0" fontId="5" fillId="0" borderId="14" xfId="3" applyFont="1" applyFill="1" applyBorder="1" applyAlignment="1" applyProtection="1">
      <alignment horizontal="center"/>
    </xf>
    <xf numFmtId="0" fontId="4" fillId="0" borderId="7" xfId="3" applyFont="1" applyFill="1" applyBorder="1" applyAlignment="1" applyProtection="1">
      <alignment horizontal="center"/>
    </xf>
    <xf numFmtId="0" fontId="5" fillId="0" borderId="2" xfId="3" applyFont="1" applyFill="1" applyBorder="1" applyAlignment="1" applyProtection="1"/>
    <xf numFmtId="0" fontId="5" fillId="0" borderId="0" xfId="3" applyFont="1" applyFill="1" applyBorder="1" applyAlignment="1" applyProtection="1"/>
    <xf numFmtId="0" fontId="5" fillId="0" borderId="10" xfId="3" applyFont="1" applyFill="1" applyBorder="1" applyAlignment="1" applyProtection="1"/>
    <xf numFmtId="0" fontId="4" fillId="0" borderId="0" xfId="3" applyFont="1" applyFill="1" applyBorder="1" applyAlignment="1" applyProtection="1"/>
    <xf numFmtId="0" fontId="4" fillId="0" borderId="10" xfId="3" applyFont="1" applyFill="1" applyBorder="1" applyAlignment="1" applyProtection="1"/>
    <xf numFmtId="0" fontId="5" fillId="0" borderId="18" xfId="3" applyFont="1" applyFill="1" applyBorder="1" applyAlignment="1" applyProtection="1">
      <alignment horizontal="center" vertical="center"/>
    </xf>
    <xf numFmtId="0" fontId="5" fillId="0" borderId="5" xfId="3" applyFont="1" applyFill="1" applyBorder="1" applyAlignment="1" applyProtection="1">
      <alignment horizontal="center" vertical="center"/>
    </xf>
    <xf numFmtId="0" fontId="5" fillId="0" borderId="5" xfId="3" applyFont="1" applyFill="1" applyBorder="1" applyAlignment="1" applyProtection="1">
      <alignment horizontal="center"/>
    </xf>
    <xf numFmtId="0" fontId="5" fillId="0" borderId="16" xfId="3" applyFont="1" applyFill="1" applyBorder="1" applyAlignment="1" applyProtection="1">
      <alignment horizontal="left"/>
    </xf>
    <xf numFmtId="0" fontId="5" fillId="0" borderId="18" xfId="3" applyFont="1" applyFill="1" applyBorder="1" applyAlignment="1" applyProtection="1">
      <alignment horizontal="left"/>
    </xf>
    <xf numFmtId="0" fontId="5" fillId="0" borderId="7" xfId="3" applyFont="1" applyFill="1" applyBorder="1" applyAlignment="1" applyProtection="1">
      <alignment horizontal="left"/>
    </xf>
    <xf numFmtId="0" fontId="5" fillId="0" borderId="14" xfId="3" applyFont="1" applyFill="1" applyBorder="1" applyAlignment="1" applyProtection="1">
      <alignment horizontal="left"/>
    </xf>
    <xf numFmtId="0" fontId="3" fillId="0" borderId="13" xfId="3" applyFont="1" applyFill="1" applyBorder="1" applyAlignment="1" applyProtection="1">
      <alignment horizontal="center"/>
    </xf>
    <xf numFmtId="0" fontId="7" fillId="4" borderId="0" xfId="3" applyFont="1" applyFill="1" applyAlignment="1" applyProtection="1">
      <alignment horizontal="center"/>
    </xf>
    <xf numFmtId="0" fontId="10" fillId="4" borderId="0" xfId="3" applyFont="1" applyFill="1" applyAlignment="1" applyProtection="1">
      <alignment horizontal="center"/>
    </xf>
    <xf numFmtId="0" fontId="3" fillId="2" borderId="5" xfId="3" applyFont="1" applyFill="1" applyBorder="1" applyAlignment="1" applyProtection="1">
      <alignment horizontal="center"/>
    </xf>
    <xf numFmtId="0" fontId="3" fillId="2" borderId="6" xfId="3" applyFont="1" applyFill="1" applyBorder="1" applyAlignment="1" applyProtection="1">
      <alignment horizontal="center" vertical="center"/>
    </xf>
    <xf numFmtId="0" fontId="3" fillId="2" borderId="8" xfId="3" applyFont="1" applyFill="1" applyBorder="1" applyAlignment="1" applyProtection="1">
      <alignment horizontal="center" vertical="center"/>
    </xf>
    <xf numFmtId="0" fontId="3" fillId="2" borderId="9" xfId="3" applyFont="1" applyFill="1" applyBorder="1" applyAlignment="1" applyProtection="1">
      <alignment horizontal="center" vertical="center"/>
    </xf>
    <xf numFmtId="0" fontId="3" fillId="2" borderId="7" xfId="3" applyFont="1" applyFill="1" applyBorder="1" applyAlignment="1" applyProtection="1">
      <alignment horizontal="center" vertical="center"/>
    </xf>
    <xf numFmtId="0" fontId="3" fillId="2" borderId="11" xfId="3" applyFont="1" applyFill="1" applyBorder="1" applyAlignment="1" applyProtection="1">
      <alignment horizontal="center" vertical="center"/>
    </xf>
    <xf numFmtId="0" fontId="3" fillId="2" borderId="14" xfId="3" applyFont="1" applyFill="1" applyBorder="1" applyAlignment="1" applyProtection="1">
      <alignment horizontal="center" vertical="center"/>
    </xf>
    <xf numFmtId="0" fontId="3" fillId="2" borderId="5" xfId="3" applyFont="1" applyFill="1" applyBorder="1" applyAlignment="1" applyProtection="1">
      <alignment horizontal="center" wrapText="1"/>
    </xf>
    <xf numFmtId="0" fontId="5" fillId="0" borderId="2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left"/>
    </xf>
    <xf numFmtId="0" fontId="5" fillId="0" borderId="10" xfId="0" applyFont="1" applyFill="1" applyBorder="1" applyAlignment="1" applyProtection="1">
      <alignment horizontal="left"/>
    </xf>
    <xf numFmtId="0" fontId="7" fillId="0" borderId="16" xfId="0" applyFont="1" applyFill="1" applyBorder="1" applyAlignment="1" applyProtection="1">
      <alignment horizontal="right"/>
    </xf>
    <xf numFmtId="0" fontId="7" fillId="0" borderId="17" xfId="0" applyFont="1" applyFill="1" applyBorder="1" applyAlignment="1" applyProtection="1">
      <alignment horizontal="right"/>
    </xf>
    <xf numFmtId="0" fontId="7" fillId="0" borderId="18" xfId="0" applyFont="1" applyFill="1" applyBorder="1" applyAlignment="1" applyProtection="1">
      <alignment horizontal="right"/>
    </xf>
    <xf numFmtId="0" fontId="5" fillId="0" borderId="6" xfId="0" applyFont="1" applyFill="1" applyBorder="1" applyAlignment="1" applyProtection="1">
      <alignment horizontal="left"/>
    </xf>
    <xf numFmtId="0" fontId="5" fillId="0" borderId="8" xfId="0" applyFont="1" applyFill="1" applyBorder="1" applyAlignment="1" applyProtection="1">
      <alignment horizontal="left"/>
    </xf>
    <xf numFmtId="0" fontId="5" fillId="0" borderId="9" xfId="0" applyFont="1" applyFill="1" applyBorder="1" applyAlignment="1" applyProtection="1">
      <alignment horizontal="left"/>
    </xf>
    <xf numFmtId="0" fontId="5" fillId="0" borderId="7" xfId="0" applyFont="1" applyFill="1" applyBorder="1" applyAlignment="1" applyProtection="1">
      <alignment horizontal="center"/>
    </xf>
    <xf numFmtId="0" fontId="5" fillId="0" borderId="11" xfId="0" applyFont="1" applyFill="1" applyBorder="1" applyAlignment="1" applyProtection="1">
      <alignment horizontal="center"/>
    </xf>
    <xf numFmtId="0" fontId="5" fillId="0" borderId="14" xfId="0" applyFont="1" applyFill="1" applyBorder="1" applyAlignment="1" applyProtection="1">
      <alignment horizontal="center"/>
    </xf>
    <xf numFmtId="0" fontId="4" fillId="0" borderId="11" xfId="0" applyFont="1" applyFill="1" applyBorder="1" applyAlignment="1" applyProtection="1">
      <alignment horizontal="center"/>
    </xf>
    <xf numFmtId="0" fontId="4" fillId="0" borderId="14" xfId="0" applyFont="1" applyFill="1" applyBorder="1" applyAlignment="1" applyProtection="1">
      <alignment horizontal="center"/>
    </xf>
    <xf numFmtId="0" fontId="5" fillId="0" borderId="2" xfId="0" applyFont="1" applyFill="1" applyBorder="1" applyAlignment="1" applyProtection="1"/>
    <xf numFmtId="0" fontId="5" fillId="0" borderId="0" xfId="0" applyFont="1" applyFill="1" applyBorder="1" applyAlignment="1" applyProtection="1"/>
    <xf numFmtId="0" fontId="5" fillId="0" borderId="10" xfId="0" applyFont="1" applyFill="1" applyBorder="1" applyAlignment="1" applyProtection="1"/>
    <xf numFmtId="0" fontId="4" fillId="0" borderId="0" xfId="0" applyFont="1" applyFill="1" applyBorder="1" applyAlignment="1" applyProtection="1"/>
    <xf numFmtId="0" fontId="4" fillId="0" borderId="10" xfId="0" applyFont="1" applyFill="1" applyBorder="1" applyAlignment="1" applyProtection="1"/>
    <xf numFmtId="0" fontId="5" fillId="0" borderId="7" xfId="0" applyFont="1" applyFill="1" applyBorder="1" applyAlignment="1" applyProtection="1">
      <alignment horizontal="left"/>
    </xf>
    <xf numFmtId="0" fontId="5" fillId="0" borderId="14" xfId="0" applyFont="1" applyFill="1" applyBorder="1" applyAlignment="1" applyProtection="1">
      <alignment horizontal="left"/>
    </xf>
    <xf numFmtId="0" fontId="3" fillId="0" borderId="13" xfId="0" applyFont="1" applyFill="1" applyBorder="1" applyAlignment="1" applyProtection="1">
      <alignment horizontal="center"/>
    </xf>
    <xf numFmtId="0" fontId="4" fillId="0" borderId="7" xfId="0" applyFont="1" applyFill="1" applyBorder="1" applyAlignment="1" applyProtection="1">
      <alignment horizont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/>
    </xf>
    <xf numFmtId="0" fontId="5" fillId="0" borderId="16" xfId="0" applyFont="1" applyFill="1" applyBorder="1" applyAlignment="1" applyProtection="1">
      <alignment horizontal="left"/>
    </xf>
    <xf numFmtId="0" fontId="5" fillId="0" borderId="18" xfId="0" applyFont="1" applyFill="1" applyBorder="1" applyAlignment="1" applyProtection="1">
      <alignment horizontal="left"/>
    </xf>
    <xf numFmtId="0" fontId="7" fillId="4" borderId="0" xfId="0" applyFont="1" applyFill="1" applyAlignment="1" applyProtection="1">
      <alignment horizontal="center"/>
    </xf>
    <xf numFmtId="0" fontId="10" fillId="4" borderId="0" xfId="0" applyFont="1" applyFill="1" applyAlignment="1" applyProtection="1">
      <alignment horizontal="center"/>
    </xf>
    <xf numFmtId="0" fontId="3" fillId="2" borderId="5" xfId="0" applyFont="1" applyFill="1" applyBorder="1" applyAlignment="1" applyProtection="1">
      <alignment horizontal="center"/>
    </xf>
    <xf numFmtId="0" fontId="3" fillId="2" borderId="6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wrapText="1"/>
    </xf>
    <xf numFmtId="0" fontId="7" fillId="0" borderId="0" xfId="0" applyFont="1" applyFill="1" applyAlignment="1" applyProtection="1">
      <alignment horizontal="center"/>
    </xf>
    <xf numFmtId="0" fontId="10" fillId="0" borderId="0" xfId="0" applyFont="1" applyFill="1" applyAlignment="1" applyProtection="1">
      <alignment horizontal="center"/>
    </xf>
    <xf numFmtId="0" fontId="3" fillId="0" borderId="5" xfId="0" applyFont="1" applyFill="1" applyBorder="1" applyAlignment="1" applyProtection="1">
      <alignment horizont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wrapText="1"/>
    </xf>
    <xf numFmtId="0" fontId="33" fillId="0" borderId="5" xfId="0" applyFont="1" applyFill="1" applyBorder="1" applyAlignment="1" applyProtection="1">
      <alignment horizontal="center" vertical="center"/>
    </xf>
    <xf numFmtId="0" fontId="33" fillId="0" borderId="5" xfId="0" applyFont="1" applyFill="1" applyBorder="1" applyAlignment="1" applyProtection="1">
      <alignment horizontal="center"/>
    </xf>
    <xf numFmtId="0" fontId="29" fillId="0" borderId="0" xfId="0" applyFont="1" applyFill="1" applyAlignment="1" applyProtection="1">
      <alignment horizontal="center"/>
    </xf>
    <xf numFmtId="0" fontId="30" fillId="0" borderId="0" xfId="0" applyFont="1" applyFill="1" applyAlignment="1" applyProtection="1">
      <alignment horizontal="center"/>
    </xf>
    <xf numFmtId="0" fontId="32" fillId="0" borderId="5" xfId="0" applyFont="1" applyFill="1" applyBorder="1" applyAlignment="1" applyProtection="1">
      <alignment horizontal="center"/>
    </xf>
    <xf numFmtId="0" fontId="32" fillId="0" borderId="6" xfId="0" applyFont="1" applyFill="1" applyBorder="1" applyAlignment="1" applyProtection="1">
      <alignment horizontal="center" vertical="center"/>
    </xf>
    <xf numFmtId="0" fontId="32" fillId="0" borderId="8" xfId="0" applyFont="1" applyFill="1" applyBorder="1" applyAlignment="1" applyProtection="1">
      <alignment horizontal="center" vertical="center"/>
    </xf>
    <xf numFmtId="0" fontId="32" fillId="0" borderId="9" xfId="0" applyFont="1" applyFill="1" applyBorder="1" applyAlignment="1" applyProtection="1">
      <alignment horizontal="center" vertical="center"/>
    </xf>
    <xf numFmtId="0" fontId="32" fillId="0" borderId="2" xfId="0" applyFont="1" applyFill="1" applyBorder="1" applyAlignment="1" applyProtection="1">
      <alignment horizontal="center" vertical="center"/>
    </xf>
    <xf numFmtId="0" fontId="32" fillId="0" borderId="0" xfId="0" applyFont="1" applyFill="1" applyBorder="1" applyAlignment="1" applyProtection="1">
      <alignment horizontal="center" vertical="center"/>
    </xf>
    <xf numFmtId="0" fontId="32" fillId="0" borderId="10" xfId="0" applyFont="1" applyFill="1" applyBorder="1" applyAlignment="1" applyProtection="1">
      <alignment horizontal="center" vertical="center"/>
    </xf>
    <xf numFmtId="0" fontId="32" fillId="0" borderId="5" xfId="0" applyFont="1" applyFill="1" applyBorder="1" applyAlignment="1" applyProtection="1">
      <alignment horizontal="center" wrapText="1"/>
    </xf>
    <xf numFmtId="0" fontId="33" fillId="0" borderId="2" xfId="0" applyFont="1" applyFill="1" applyBorder="1" applyAlignment="1" applyProtection="1">
      <alignment horizontal="left"/>
    </xf>
    <xf numFmtId="0" fontId="33" fillId="0" borderId="10" xfId="0" applyFont="1" applyFill="1" applyBorder="1" applyAlignment="1" applyProtection="1">
      <alignment horizontal="left"/>
    </xf>
    <xf numFmtId="0" fontId="33" fillId="0" borderId="8" xfId="0" applyFont="1" applyFill="1" applyBorder="1" applyAlignment="1" applyProtection="1">
      <alignment horizontal="left"/>
    </xf>
    <xf numFmtId="0" fontId="33" fillId="0" borderId="9" xfId="0" applyFont="1" applyFill="1" applyBorder="1" applyAlignment="1" applyProtection="1">
      <alignment horizontal="left"/>
    </xf>
    <xf numFmtId="0" fontId="33" fillId="0" borderId="0" xfId="0" applyFont="1" applyFill="1" applyBorder="1" applyAlignment="1" applyProtection="1">
      <alignment horizontal="left"/>
    </xf>
    <xf numFmtId="0" fontId="32" fillId="0" borderId="13" xfId="0" applyFont="1" applyFill="1" applyBorder="1" applyAlignment="1" applyProtection="1">
      <alignment horizontal="center"/>
    </xf>
    <xf numFmtId="0" fontId="33" fillId="0" borderId="6" xfId="0" applyFont="1" applyFill="1" applyBorder="1" applyAlignment="1" applyProtection="1">
      <alignment horizontal="left"/>
    </xf>
    <xf numFmtId="0" fontId="33" fillId="0" borderId="14" xfId="0" applyFont="1" applyFill="1" applyBorder="1" applyAlignment="1" applyProtection="1">
      <alignment horizontal="center" vertical="center"/>
    </xf>
    <xf numFmtId="0" fontId="33" fillId="0" borderId="4" xfId="0" applyFont="1" applyFill="1" applyBorder="1" applyAlignment="1" applyProtection="1">
      <alignment horizontal="center" vertical="center"/>
    </xf>
    <xf numFmtId="0" fontId="33" fillId="0" borderId="18" xfId="0" applyFont="1" applyFill="1" applyBorder="1" applyAlignment="1" applyProtection="1">
      <alignment horizontal="center" vertical="center"/>
    </xf>
    <xf numFmtId="0" fontId="33" fillId="0" borderId="4" xfId="0" applyFont="1" applyFill="1" applyBorder="1" applyAlignment="1" applyProtection="1">
      <alignment horizontal="center"/>
    </xf>
    <xf numFmtId="0" fontId="33" fillId="0" borderId="7" xfId="0" applyFont="1" applyFill="1" applyBorder="1" applyAlignment="1" applyProtection="1">
      <alignment horizontal="left"/>
    </xf>
    <xf numFmtId="0" fontId="33" fillId="0" borderId="14" xfId="0" applyFont="1" applyFill="1" applyBorder="1" applyAlignment="1" applyProtection="1">
      <alignment horizontal="left"/>
    </xf>
    <xf numFmtId="0" fontId="31" fillId="0" borderId="7" xfId="0" applyFont="1" applyFill="1" applyBorder="1" applyAlignment="1" applyProtection="1">
      <alignment horizontal="center"/>
    </xf>
    <xf numFmtId="0" fontId="31" fillId="0" borderId="11" xfId="0" applyFont="1" applyFill="1" applyBorder="1" applyAlignment="1" applyProtection="1">
      <alignment horizontal="center"/>
    </xf>
    <xf numFmtId="0" fontId="31" fillId="0" borderId="14" xfId="0" applyFont="1" applyFill="1" applyBorder="1" applyAlignment="1" applyProtection="1">
      <alignment horizontal="center"/>
    </xf>
  </cellXfs>
  <cellStyles count="5">
    <cellStyle name="Comma" xfId="2" builtinId="3"/>
    <cellStyle name="Hyperlink" xfId="1" builtinId="8"/>
    <cellStyle name="Normal" xfId="0" builtinId="0"/>
    <cellStyle name="Percent" xfId="4" builtinId="5"/>
    <cellStyle name="ปกติ 2" xfId="3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K\Desktop\LSPROOM\&#3588;&#3635;&#3619;&#3633;&#3610;&#3619;&#3629;&#3591;2556\&#3619;&#3634;&#3618;&#3591;&#3634;&#3609;&#3588;&#3635;&#3619;&#3633;&#3610;&#3619;&#3629;&#3591;&#3611;&#3619;&#3632;&#3592;&#3635;&#3648;&#3604;&#3639;&#3629;&#3609;\&#3588;&#3635;&#3609;&#3623;&#3603;&#3588;&#3632;&#3649;&#3609;&#3609;&#3619;&#3634;&#3618;&#3648;&#3604;&#3639;&#3629;&#360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K\Desktop\&#3588;&#3635;&#3619;&#3633;&#3610;&#3619;&#3629;&#3591;2556\&#3619;&#3634;&#3618;&#3591;&#3634;&#3609;&#3588;&#3635;&#3619;&#3633;&#3610;&#3619;&#3629;&#3591;&#3611;&#3619;&#3632;&#3592;&#3635;&#3648;&#3604;&#3639;&#3629;&#3609;\&#3588;&#3635;&#3609;&#3623;&#3603;&#3588;&#3632;&#3649;&#3609;&#3609;&#3619;&#3634;&#3618;&#3648;&#3604;&#3639;&#3629;&#360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K\Desktop\LSPROOM\&#3588;&#3635;&#3619;&#3633;&#3610;&#3619;&#3629;&#3591;2556\&#3619;&#3634;&#3618;&#3591;&#3634;&#3609;&#3588;&#3635;&#3619;&#3633;&#3610;&#3619;&#3629;&#3591;&#3611;&#3619;&#3632;&#3592;&#3635;&#3648;&#3604;&#3639;&#3629;&#3609;\&#3619;&#3629;&#3610;%2011%20&#3648;&#3604;&#3639;&#3629;&#3609;%20(&#3605;&#3588;55%20-%20&#3626;&#3588;56)\&#3585;&#3626;8\________________%20_________%205-7-5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K\Desktop\LSPROOM\&#3588;&#3635;&#3619;&#3633;&#3610;&#3619;&#3629;&#3591;2556\&#3619;&#3634;&#3618;&#3591;&#3634;&#3609;&#3588;&#3635;&#3619;&#3633;&#3610;&#3619;&#3629;&#3591;&#3611;&#3619;&#3632;&#3592;&#3635;&#3648;&#3604;&#3639;&#3629;&#3609;\&#3619;&#3629;&#3610;%2011%20&#3648;&#3604;&#3639;&#3629;&#3609;%20(&#3605;&#3588;55%20-%20&#3626;&#3588;56)\&#3585;&#3626;14\wc%20monthly%20report56%2008075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K\Desktop\LSPROOM\&#3588;&#3635;&#3619;&#3633;&#3610;&#3619;&#3629;&#3591;2556\&#3619;&#3634;&#3618;&#3591;&#3634;&#3609;&#3588;&#3635;&#3619;&#3633;&#3610;&#3619;&#3629;&#3591;&#3611;&#3619;&#3632;&#3592;&#3635;&#3648;&#3604;&#3639;&#3629;&#3609;\&#3619;&#3629;&#3610;%2011%20&#3648;&#3604;&#3639;&#3629;&#3609;%20(&#3605;&#3588;55%20-%20&#3626;&#3588;56)\&#3612;&#3629;&#3611;.&#3588;&#3597;\&#3588;&#3635;&#3619;&#3633;&#3610;&#3619;&#3629;&#3591;%2010%20&#3648;&#3604;&#3639;&#3629;&#3609;%20&#3612;&#3629;&#3611;.&#3588;&#3597;.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K\Desktop\LSPROOM\&#3588;&#3635;&#3619;&#3633;&#3610;&#3619;&#3629;&#3591;2556\&#3619;&#3634;&#3618;&#3591;&#3634;&#3609;&#3588;&#3635;&#3619;&#3633;&#3610;&#3619;&#3629;&#3591;&#3611;&#3619;&#3632;&#3592;&#3635;&#3648;&#3604;&#3639;&#3629;&#3609;\&#3619;&#3629;&#3610;%2011%20&#3648;&#3604;&#3639;&#3629;&#3609;%20(&#3605;&#3588;55%20-%20&#3626;&#3588;56)\&#3612;&#3629;&#3611;.&#3588;&#3597;\&#3588;&#3635;&#3619;&#3633;&#3610;&#3619;&#3629;&#3591;%2011%20&#3648;&#3604;&#3639;&#3629;&#3609;%20&#3612;&#3629;&#3611;.&#3588;&#3597;.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6 เดือน"/>
      <sheetName val="7 เดือน"/>
      <sheetName val="8 เดือน"/>
      <sheetName val="9 เดือน"/>
      <sheetName val="10 เดือน"/>
      <sheetName val="11 เดือน"/>
      <sheetName val="12 เดือน"/>
      <sheetName val="Sheet4"/>
    </sheetNames>
    <sheetDataSet>
      <sheetData sheetId="0" refreshError="1">
        <row r="6">
          <cell r="L6">
            <v>1.95</v>
          </cell>
        </row>
        <row r="7">
          <cell r="J7">
            <v>69.561999999999998</v>
          </cell>
        </row>
        <row r="9">
          <cell r="L9">
            <v>1</v>
          </cell>
        </row>
        <row r="17">
          <cell r="L17">
            <v>1</v>
          </cell>
        </row>
        <row r="24">
          <cell r="L24">
            <v>1</v>
          </cell>
        </row>
        <row r="27">
          <cell r="J27">
            <v>23.72</v>
          </cell>
        </row>
        <row r="29">
          <cell r="L29">
            <v>1</v>
          </cell>
        </row>
        <row r="33">
          <cell r="J33">
            <v>25.19</v>
          </cell>
        </row>
        <row r="41">
          <cell r="L41">
            <v>1</v>
          </cell>
        </row>
        <row r="49">
          <cell r="L49">
            <v>1</v>
          </cell>
        </row>
        <row r="56">
          <cell r="J56">
            <v>3061.06</v>
          </cell>
        </row>
        <row r="57">
          <cell r="J57">
            <v>1170.95</v>
          </cell>
        </row>
        <row r="58">
          <cell r="J58">
            <v>38.25308879930482</v>
          </cell>
        </row>
        <row r="60">
          <cell r="L60">
            <v>1</v>
          </cell>
        </row>
        <row r="68">
          <cell r="L68">
            <v>1</v>
          </cell>
        </row>
        <row r="73">
          <cell r="L73">
            <v>1</v>
          </cell>
        </row>
        <row r="79">
          <cell r="L79">
            <v>4.3716577540106956</v>
          </cell>
        </row>
      </sheetData>
      <sheetData sheetId="1" refreshError="1">
        <row r="6">
          <cell r="L6">
            <v>2.3549999999999995</v>
          </cell>
        </row>
        <row r="7">
          <cell r="J7">
            <v>73.55</v>
          </cell>
        </row>
        <row r="79">
          <cell r="L79">
            <v>4.4117647058823541</v>
          </cell>
        </row>
        <row r="86">
          <cell r="L86">
            <v>3.5555555555555554</v>
          </cell>
        </row>
      </sheetData>
      <sheetData sheetId="2" refreshError="1"/>
      <sheetData sheetId="3" refreshError="1">
        <row r="79">
          <cell r="L79">
            <v>4.4518716577540109</v>
          </cell>
        </row>
        <row r="86">
          <cell r="L86">
            <v>4.1000000000000005</v>
          </cell>
        </row>
        <row r="91">
          <cell r="J91">
            <v>95.5</v>
          </cell>
        </row>
      </sheetData>
      <sheetData sheetId="4" refreshError="1">
        <row r="6">
          <cell r="L6">
            <v>2.7450000000000001</v>
          </cell>
        </row>
        <row r="7">
          <cell r="J7">
            <v>77.45</v>
          </cell>
        </row>
        <row r="9">
          <cell r="L9">
            <v>1.7437379576107901</v>
          </cell>
        </row>
        <row r="11">
          <cell r="K11">
            <v>14000</v>
          </cell>
        </row>
        <row r="46">
          <cell r="J46">
            <v>24</v>
          </cell>
        </row>
        <row r="86">
          <cell r="L86">
            <v>4.1454545454545446</v>
          </cell>
        </row>
        <row r="91">
          <cell r="J91">
            <v>95.727272727272734</v>
          </cell>
        </row>
      </sheetData>
      <sheetData sheetId="5" refreshError="1">
        <row r="6">
          <cell r="L6">
            <v>2.9230000000000005</v>
          </cell>
        </row>
        <row r="7">
          <cell r="J7">
            <v>79.23</v>
          </cell>
        </row>
        <row r="9">
          <cell r="L9">
            <v>4.1522157996146438</v>
          </cell>
        </row>
        <row r="11">
          <cell r="K11">
            <v>19000</v>
          </cell>
        </row>
        <row r="45">
          <cell r="J45">
            <v>50</v>
          </cell>
        </row>
        <row r="46">
          <cell r="J46">
            <v>31</v>
          </cell>
        </row>
        <row r="79">
          <cell r="L79">
            <v>4.5053475935828882</v>
          </cell>
        </row>
        <row r="86">
          <cell r="L86">
            <v>4.3</v>
          </cell>
        </row>
        <row r="91">
          <cell r="J91">
            <v>96.5</v>
          </cell>
        </row>
      </sheetData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6 เดือน"/>
      <sheetName val="7 เดือน"/>
      <sheetName val="8 เดือน"/>
      <sheetName val="Sheet4"/>
    </sheetNames>
    <sheetDataSet>
      <sheetData sheetId="0"/>
      <sheetData sheetId="1"/>
      <sheetData sheetId="2">
        <row r="79">
          <cell r="L79">
            <v>4.4251336898395728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สพญ."/>
      <sheetName val="ผวศ.คญ."/>
      <sheetName val="ผอป.คญ."/>
      <sheetName val="ฝบ.คญ."/>
      <sheetName val="กส1"/>
      <sheetName val="กส2"/>
      <sheetName val="กส3"/>
      <sheetName val="กส4"/>
      <sheetName val="กส5"/>
      <sheetName val="กส6"/>
      <sheetName val="กส7"/>
      <sheetName val="กส8"/>
      <sheetName val="กส9"/>
      <sheetName val="กส10"/>
      <sheetName val="กส11"/>
      <sheetName val="กส12"/>
      <sheetName val="กส13"/>
      <sheetName val="กส14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6">
          <cell r="L6">
            <v>2.6640000000000001</v>
          </cell>
        </row>
        <row r="7">
          <cell r="J7">
            <v>76.643000000000001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สพญ."/>
      <sheetName val="ผวศ.คญ."/>
      <sheetName val="ผอป.คญ."/>
      <sheetName val="ฝบ.คญ."/>
      <sheetName val="กส1"/>
      <sheetName val="กส2"/>
      <sheetName val="กส3"/>
      <sheetName val="กส4"/>
      <sheetName val="กส5"/>
      <sheetName val="กส6"/>
      <sheetName val="กส7"/>
      <sheetName val="กส8"/>
      <sheetName val="กส9"/>
      <sheetName val="กส10"/>
      <sheetName val="กส11"/>
      <sheetName val="กส12"/>
      <sheetName val="กส13"/>
      <sheetName val="กส14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1">
          <cell r="K11">
            <v>10000</v>
          </cell>
        </row>
      </sheetData>
      <sheetData sheetId="1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ผอป.คญ."/>
    </sheetNames>
    <sheetDataSet>
      <sheetData sheetId="0">
        <row r="27">
          <cell r="J27">
            <v>44.88</v>
          </cell>
        </row>
        <row r="33">
          <cell r="J33">
            <v>60.167000000000002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ผอป.คญ."/>
    </sheetNames>
    <sheetDataSet>
      <sheetData sheetId="0">
        <row r="27">
          <cell r="J27">
            <v>52.54</v>
          </cell>
        </row>
        <row r="33">
          <cell r="J33">
            <v>70.59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4"/>
  <sheetViews>
    <sheetView topLeftCell="A79" zoomScale="70" zoomScaleNormal="70" zoomScaleSheetLayoutView="90" zoomScalePageLayoutView="50" workbookViewId="0">
      <selection activeCell="F99" activeCellId="1" sqref="A79 F99"/>
    </sheetView>
  </sheetViews>
  <sheetFormatPr defaultColWidth="9.140625" defaultRowHeight="23.25"/>
  <cols>
    <col min="1" max="1" width="38.7109375" style="119" customWidth="1"/>
    <col min="2" max="2" width="10.140625" style="119" bestFit="1" customWidth="1"/>
    <col min="3" max="3" width="10.140625" style="119" customWidth="1"/>
    <col min="4" max="4" width="10.28515625" style="119" customWidth="1"/>
    <col min="5" max="7" width="10.7109375" style="119" customWidth="1"/>
    <col min="8" max="9" width="9.85546875" style="119" customWidth="1"/>
    <col min="10" max="10" width="13.140625" style="119" customWidth="1"/>
    <col min="11" max="11" width="26.28515625" style="119" customWidth="1"/>
    <col min="12" max="12" width="8.7109375" style="119" customWidth="1"/>
    <col min="13" max="13" width="12.28515625" style="119" customWidth="1"/>
    <col min="14" max="16384" width="9.140625" style="119"/>
  </cols>
  <sheetData>
    <row r="1" spans="1:16" ht="27.75">
      <c r="A1" s="459" t="s">
        <v>0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</row>
    <row r="2" spans="1:16" ht="27.75">
      <c r="A2" s="459" t="s">
        <v>45</v>
      </c>
      <c r="B2" s="460"/>
      <c r="C2" s="460"/>
      <c r="D2" s="460"/>
      <c r="E2" s="460"/>
      <c r="F2" s="460"/>
      <c r="G2" s="460"/>
      <c r="H2" s="460"/>
      <c r="I2" s="460"/>
      <c r="J2" s="460"/>
      <c r="K2" s="460"/>
      <c r="L2" s="460"/>
      <c r="M2" s="460"/>
    </row>
    <row r="3" spans="1:16" ht="26.25" customHeight="1">
      <c r="A3" s="120" t="s">
        <v>131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2" t="s">
        <v>37</v>
      </c>
    </row>
    <row r="4" spans="1:16" s="125" customFormat="1" ht="24.75" customHeight="1">
      <c r="A4" s="123" t="s">
        <v>1</v>
      </c>
      <c r="B4" s="123" t="s">
        <v>2</v>
      </c>
      <c r="C4" s="461" t="s">
        <v>3</v>
      </c>
      <c r="D4" s="461"/>
      <c r="E4" s="461"/>
      <c r="F4" s="461"/>
      <c r="G4" s="461"/>
      <c r="H4" s="462" t="s">
        <v>4</v>
      </c>
      <c r="I4" s="463"/>
      <c r="J4" s="463"/>
      <c r="K4" s="464"/>
      <c r="L4" s="468" t="s">
        <v>5</v>
      </c>
      <c r="M4" s="124" t="s">
        <v>6</v>
      </c>
    </row>
    <row r="5" spans="1:16" s="125" customFormat="1" ht="24.75" customHeight="1">
      <c r="A5" s="126" t="s">
        <v>7</v>
      </c>
      <c r="B5" s="126" t="s">
        <v>8</v>
      </c>
      <c r="C5" s="127">
        <v>1</v>
      </c>
      <c r="D5" s="127">
        <v>2</v>
      </c>
      <c r="E5" s="127">
        <v>3</v>
      </c>
      <c r="F5" s="127">
        <v>4</v>
      </c>
      <c r="G5" s="127">
        <v>5</v>
      </c>
      <c r="H5" s="465"/>
      <c r="I5" s="466"/>
      <c r="J5" s="466"/>
      <c r="K5" s="467"/>
      <c r="L5" s="468"/>
      <c r="M5" s="128" t="s">
        <v>9</v>
      </c>
    </row>
    <row r="6" spans="1:16" ht="23.25" customHeight="1">
      <c r="A6" s="129" t="s">
        <v>10</v>
      </c>
      <c r="B6" s="109">
        <v>10</v>
      </c>
      <c r="C6" s="130">
        <v>0.6</v>
      </c>
      <c r="D6" s="130">
        <v>0.7</v>
      </c>
      <c r="E6" s="130">
        <v>0.8</v>
      </c>
      <c r="F6" s="130">
        <v>0.9</v>
      </c>
      <c r="G6" s="130">
        <v>1</v>
      </c>
      <c r="H6" s="131" t="s">
        <v>128</v>
      </c>
      <c r="I6" s="132"/>
      <c r="J6" s="132"/>
      <c r="K6" s="133"/>
      <c r="L6" s="134">
        <f>'[1]6 เดือน'!$L$6</f>
        <v>1.95</v>
      </c>
      <c r="M6" s="135">
        <f>IF(L6=0,"-",ROUND(L6*B6/B$94,4))</f>
        <v>0.19500000000000001</v>
      </c>
    </row>
    <row r="7" spans="1:16" ht="23.25" customHeight="1">
      <c r="A7" s="136" t="s">
        <v>12</v>
      </c>
      <c r="B7" s="137"/>
      <c r="C7" s="138"/>
      <c r="D7" s="138"/>
      <c r="E7" s="138"/>
      <c r="F7" s="138"/>
      <c r="G7" s="138"/>
      <c r="H7" s="139" t="s">
        <v>40</v>
      </c>
      <c r="I7" s="140"/>
      <c r="J7" s="141">
        <f>'[1]6 เดือน'!$J$7</f>
        <v>69.561999999999998</v>
      </c>
      <c r="K7" s="142" t="s">
        <v>51</v>
      </c>
      <c r="L7" s="143"/>
      <c r="M7" s="143"/>
    </row>
    <row r="8" spans="1:16" ht="23.25" customHeight="1">
      <c r="A8" s="144"/>
      <c r="B8" s="145"/>
      <c r="C8" s="146"/>
      <c r="D8" s="146"/>
      <c r="E8" s="146"/>
      <c r="F8" s="146"/>
      <c r="G8" s="146"/>
      <c r="H8" s="147"/>
      <c r="I8" s="140"/>
      <c r="J8" s="140"/>
      <c r="K8" s="148"/>
      <c r="L8" s="143"/>
      <c r="M8" s="143"/>
    </row>
    <row r="9" spans="1:16" ht="23.25" customHeight="1">
      <c r="A9" s="129" t="s">
        <v>13</v>
      </c>
      <c r="B9" s="109">
        <v>10</v>
      </c>
      <c r="C9" s="149">
        <v>8304</v>
      </c>
      <c r="D9" s="150">
        <v>11418</v>
      </c>
      <c r="E9" s="150">
        <v>14532</v>
      </c>
      <c r="F9" s="150">
        <v>17646</v>
      </c>
      <c r="G9" s="150">
        <v>20760</v>
      </c>
      <c r="H9" s="451" t="s">
        <v>14</v>
      </c>
      <c r="I9" s="452"/>
      <c r="J9" s="453" t="s">
        <v>15</v>
      </c>
      <c r="K9" s="453"/>
      <c r="L9" s="134">
        <f>'[1]6 เดือน'!$L$9</f>
        <v>1</v>
      </c>
      <c r="M9" s="135">
        <f>IF(L9=0,"-",ROUND(L9*B9/B$94,4))</f>
        <v>0.1</v>
      </c>
      <c r="O9" s="151"/>
      <c r="P9" s="152"/>
    </row>
    <row r="10" spans="1:16" ht="23.25" customHeight="1">
      <c r="A10" s="144" t="s">
        <v>16</v>
      </c>
      <c r="B10" s="137"/>
      <c r="C10" s="153" t="s">
        <v>38</v>
      </c>
      <c r="D10" s="153" t="s">
        <v>38</v>
      </c>
      <c r="E10" s="153" t="s">
        <v>39</v>
      </c>
      <c r="F10" s="153" t="s">
        <v>38</v>
      </c>
      <c r="G10" s="153" t="s">
        <v>38</v>
      </c>
      <c r="H10" s="451"/>
      <c r="I10" s="452"/>
      <c r="J10" s="154" t="s">
        <v>17</v>
      </c>
      <c r="K10" s="154" t="s">
        <v>18</v>
      </c>
      <c r="L10" s="143"/>
      <c r="M10" s="143"/>
      <c r="O10" s="151"/>
      <c r="P10" s="155"/>
    </row>
    <row r="11" spans="1:16" ht="23.25" customHeight="1">
      <c r="A11" s="144"/>
      <c r="B11" s="137"/>
      <c r="C11" s="156"/>
      <c r="D11" s="156"/>
      <c r="E11" s="156"/>
      <c r="F11" s="156"/>
      <c r="G11" s="156"/>
      <c r="H11" s="454" t="s">
        <v>19</v>
      </c>
      <c r="I11" s="455"/>
      <c r="J11" s="73">
        <v>19000</v>
      </c>
      <c r="K11" s="64" t="s">
        <v>11</v>
      </c>
      <c r="L11" s="143"/>
      <c r="M11" s="143"/>
    </row>
    <row r="12" spans="1:16" ht="23.25" customHeight="1">
      <c r="A12" s="144"/>
      <c r="B12" s="145"/>
      <c r="C12" s="157"/>
      <c r="D12" s="158"/>
      <c r="E12" s="158"/>
      <c r="F12" s="158"/>
      <c r="G12" s="158"/>
      <c r="H12" s="131" t="s">
        <v>41</v>
      </c>
      <c r="I12" s="159"/>
      <c r="J12" s="74">
        <v>1760</v>
      </c>
      <c r="K12" s="65" t="s">
        <v>11</v>
      </c>
      <c r="L12" s="143"/>
      <c r="M12" s="143"/>
    </row>
    <row r="13" spans="1:16" ht="23.25" customHeight="1">
      <c r="A13" s="144"/>
      <c r="B13" s="145"/>
      <c r="C13" s="158"/>
      <c r="D13" s="158"/>
      <c r="E13" s="158"/>
      <c r="F13" s="158"/>
      <c r="G13" s="158"/>
      <c r="H13" s="434" t="s">
        <v>42</v>
      </c>
      <c r="I13" s="436"/>
      <c r="J13" s="86"/>
      <c r="K13" s="87"/>
      <c r="L13" s="143"/>
      <c r="M13" s="143"/>
    </row>
    <row r="14" spans="1:16" ht="23.25" customHeight="1">
      <c r="A14" s="144"/>
      <c r="B14" s="145"/>
      <c r="C14" s="158"/>
      <c r="D14" s="158"/>
      <c r="E14" s="158"/>
      <c r="F14" s="158"/>
      <c r="G14" s="158"/>
      <c r="H14" s="456" t="s">
        <v>43</v>
      </c>
      <c r="I14" s="457"/>
      <c r="J14" s="88"/>
      <c r="K14" s="89"/>
      <c r="L14" s="143"/>
      <c r="M14" s="143"/>
    </row>
    <row r="15" spans="1:16" ht="23.25" customHeight="1" thickBot="1">
      <c r="A15" s="144"/>
      <c r="B15" s="145"/>
      <c r="C15" s="158"/>
      <c r="D15" s="158"/>
      <c r="E15" s="158"/>
      <c r="F15" s="158"/>
      <c r="G15" s="158"/>
      <c r="H15" s="458" t="s">
        <v>20</v>
      </c>
      <c r="I15" s="458"/>
      <c r="J15" s="90">
        <f>SUM(J11:J12)</f>
        <v>20760</v>
      </c>
      <c r="K15" s="91">
        <f>SUM(K11:K12)</f>
        <v>0</v>
      </c>
      <c r="L15" s="143"/>
      <c r="M15" s="143"/>
    </row>
    <row r="16" spans="1:16" ht="23.25" customHeight="1" thickTop="1">
      <c r="A16" s="144"/>
      <c r="B16" s="145"/>
      <c r="C16" s="158"/>
      <c r="D16" s="158"/>
      <c r="E16" s="158"/>
      <c r="F16" s="158"/>
      <c r="G16" s="158"/>
      <c r="H16" s="137"/>
      <c r="I16" s="160"/>
      <c r="J16" s="93"/>
      <c r="K16" s="94"/>
      <c r="L16" s="143"/>
      <c r="M16" s="143"/>
    </row>
    <row r="17" spans="1:13" ht="23.25" customHeight="1">
      <c r="A17" s="129" t="s">
        <v>52</v>
      </c>
      <c r="B17" s="109">
        <v>5</v>
      </c>
      <c r="C17" s="161">
        <v>0.65</v>
      </c>
      <c r="D17" s="161">
        <v>0.7</v>
      </c>
      <c r="E17" s="161">
        <v>0.75</v>
      </c>
      <c r="F17" s="161">
        <v>0.8</v>
      </c>
      <c r="G17" s="161">
        <v>0.85</v>
      </c>
      <c r="H17" s="431" t="s">
        <v>46</v>
      </c>
      <c r="I17" s="432"/>
      <c r="J17" s="432"/>
      <c r="K17" s="433"/>
      <c r="L17" s="134">
        <f>'[1]6 เดือน'!$L$17</f>
        <v>1</v>
      </c>
      <c r="M17" s="135">
        <f>IF(L17=0,"-",ROUND(L17*B17/B$94,4))</f>
        <v>0.05</v>
      </c>
    </row>
    <row r="18" spans="1:13" ht="23.25" customHeight="1">
      <c r="A18" s="144" t="s">
        <v>44</v>
      </c>
      <c r="B18" s="145"/>
      <c r="C18" s="158"/>
      <c r="D18" s="158"/>
      <c r="E18" s="158"/>
      <c r="F18" s="158"/>
      <c r="G18" s="158"/>
      <c r="H18" s="434" t="s">
        <v>47</v>
      </c>
      <c r="I18" s="435"/>
      <c r="J18" s="435"/>
      <c r="K18" s="436"/>
      <c r="L18" s="143"/>
      <c r="M18" s="143"/>
    </row>
    <row r="19" spans="1:13" ht="23.25" customHeight="1">
      <c r="A19" s="162"/>
      <c r="B19" s="145"/>
      <c r="C19" s="158"/>
      <c r="D19" s="158"/>
      <c r="E19" s="158"/>
      <c r="F19" s="158"/>
      <c r="G19" s="158"/>
      <c r="H19" s="434" t="s">
        <v>48</v>
      </c>
      <c r="I19" s="435"/>
      <c r="J19" s="435"/>
      <c r="K19" s="436"/>
      <c r="L19" s="143"/>
      <c r="M19" s="143"/>
    </row>
    <row r="20" spans="1:13" ht="23.25" customHeight="1">
      <c r="A20" s="162"/>
      <c r="B20" s="145"/>
      <c r="C20" s="158"/>
      <c r="D20" s="158"/>
      <c r="E20" s="158"/>
      <c r="F20" s="158"/>
      <c r="G20" s="158"/>
      <c r="H20" s="434" t="s">
        <v>49</v>
      </c>
      <c r="I20" s="435"/>
      <c r="J20" s="435"/>
      <c r="K20" s="436"/>
      <c r="L20" s="143"/>
      <c r="M20" s="143"/>
    </row>
    <row r="21" spans="1:13" ht="23.25" customHeight="1">
      <c r="A21" s="162"/>
      <c r="B21" s="145"/>
      <c r="C21" s="158"/>
      <c r="D21" s="158"/>
      <c r="E21" s="158"/>
      <c r="F21" s="158"/>
      <c r="G21" s="158"/>
      <c r="H21" s="434" t="s">
        <v>50</v>
      </c>
      <c r="I21" s="435"/>
      <c r="J21" s="435"/>
      <c r="K21" s="436"/>
      <c r="L21" s="143"/>
      <c r="M21" s="143"/>
    </row>
    <row r="22" spans="1:13" ht="23.25" customHeight="1">
      <c r="A22" s="162"/>
      <c r="B22" s="145"/>
      <c r="C22" s="158"/>
      <c r="D22" s="158"/>
      <c r="E22" s="158"/>
      <c r="F22" s="158"/>
      <c r="G22" s="158"/>
      <c r="H22" s="163"/>
      <c r="I22" s="164" t="s">
        <v>54</v>
      </c>
      <c r="J22" s="111" t="e">
        <f>'[1]6 เดือน'!$J$22</f>
        <v>#REF!</v>
      </c>
      <c r="K22" s="165" t="s">
        <v>51</v>
      </c>
      <c r="L22" s="143"/>
      <c r="M22" s="143"/>
    </row>
    <row r="23" spans="1:13" ht="23.25" customHeight="1">
      <c r="A23" s="166"/>
      <c r="B23" s="167"/>
      <c r="C23" s="146"/>
      <c r="D23" s="146"/>
      <c r="E23" s="146"/>
      <c r="F23" s="146"/>
      <c r="G23" s="146"/>
      <c r="H23" s="445"/>
      <c r="I23" s="441"/>
      <c r="J23" s="441"/>
      <c r="K23" s="442"/>
      <c r="L23" s="168"/>
      <c r="M23" s="168"/>
    </row>
    <row r="24" spans="1:13" ht="23.25" customHeight="1">
      <c r="A24" s="129" t="s">
        <v>53</v>
      </c>
      <c r="B24" s="109">
        <v>10</v>
      </c>
      <c r="C24" s="161">
        <v>0.73</v>
      </c>
      <c r="D24" s="161">
        <v>0.76</v>
      </c>
      <c r="E24" s="161">
        <v>0.79</v>
      </c>
      <c r="F24" s="161">
        <v>0.82</v>
      </c>
      <c r="G24" s="161">
        <v>0.85</v>
      </c>
      <c r="H24" s="432" t="s">
        <v>82</v>
      </c>
      <c r="I24" s="432"/>
      <c r="J24" s="432"/>
      <c r="K24" s="433"/>
      <c r="L24" s="134">
        <f>'[1]6 เดือน'!$L$24</f>
        <v>1</v>
      </c>
      <c r="M24" s="135">
        <f>IF(L24=0,"-",ROUND(L24*B24/B$94,4))</f>
        <v>0.1</v>
      </c>
    </row>
    <row r="25" spans="1:13" ht="23.25" customHeight="1">
      <c r="A25" s="144" t="s">
        <v>21</v>
      </c>
      <c r="B25" s="145"/>
      <c r="C25" s="158"/>
      <c r="D25" s="158"/>
      <c r="E25" s="158"/>
      <c r="F25" s="158"/>
      <c r="G25" s="158"/>
      <c r="H25" s="434" t="s">
        <v>83</v>
      </c>
      <c r="I25" s="435"/>
      <c r="J25" s="435"/>
      <c r="K25" s="436"/>
      <c r="L25" s="143"/>
      <c r="M25" s="143"/>
    </row>
    <row r="26" spans="1:13" ht="23.25" customHeight="1">
      <c r="A26" s="169"/>
      <c r="B26" s="145"/>
      <c r="C26" s="158"/>
      <c r="D26" s="158"/>
      <c r="E26" s="158"/>
      <c r="F26" s="158"/>
      <c r="G26" s="158"/>
      <c r="H26" s="434" t="s">
        <v>55</v>
      </c>
      <c r="I26" s="435"/>
      <c r="J26" s="435"/>
      <c r="K26" s="436"/>
      <c r="L26" s="143"/>
      <c r="M26" s="143"/>
    </row>
    <row r="27" spans="1:13" ht="23.25" customHeight="1">
      <c r="A27" s="169"/>
      <c r="B27" s="145"/>
      <c r="C27" s="158"/>
      <c r="D27" s="158"/>
      <c r="E27" s="158"/>
      <c r="F27" s="158"/>
      <c r="G27" s="158"/>
      <c r="H27" s="170"/>
      <c r="I27" s="171" t="s">
        <v>56</v>
      </c>
      <c r="J27" s="111">
        <f>'[1]6 เดือน'!$J$27</f>
        <v>23.72</v>
      </c>
      <c r="K27" s="165" t="s">
        <v>51</v>
      </c>
      <c r="L27" s="143"/>
      <c r="M27" s="143"/>
    </row>
    <row r="28" spans="1:13" ht="23.25" customHeight="1">
      <c r="A28" s="172"/>
      <c r="B28" s="167"/>
      <c r="C28" s="146"/>
      <c r="D28" s="146"/>
      <c r="E28" s="146"/>
      <c r="F28" s="146"/>
      <c r="G28" s="146"/>
      <c r="H28" s="173"/>
      <c r="I28" s="174"/>
      <c r="J28" s="174"/>
      <c r="K28" s="175"/>
      <c r="L28" s="168"/>
      <c r="M28" s="168"/>
    </row>
    <row r="29" spans="1:13" ht="24.75" customHeight="1">
      <c r="A29" s="129" t="s">
        <v>22</v>
      </c>
      <c r="B29" s="109">
        <v>5</v>
      </c>
      <c r="C29" s="176">
        <v>0.92</v>
      </c>
      <c r="D29" s="176">
        <v>0.94</v>
      </c>
      <c r="E29" s="176">
        <v>0.96</v>
      </c>
      <c r="F29" s="176">
        <v>0.98</v>
      </c>
      <c r="G29" s="176">
        <v>1</v>
      </c>
      <c r="H29" s="431" t="s">
        <v>57</v>
      </c>
      <c r="I29" s="432"/>
      <c r="J29" s="432"/>
      <c r="K29" s="433"/>
      <c r="L29" s="134">
        <f>'[1]6 เดือน'!$L$29</f>
        <v>1</v>
      </c>
      <c r="M29" s="135">
        <f>IF(L29=0,"-",ROUND(L29*B29/B$94,4))</f>
        <v>0.05</v>
      </c>
    </row>
    <row r="30" spans="1:13" ht="24.75" customHeight="1">
      <c r="A30" s="144" t="s">
        <v>23</v>
      </c>
      <c r="B30" s="145"/>
      <c r="C30" s="158"/>
      <c r="D30" s="158"/>
      <c r="E30" s="158"/>
      <c r="F30" s="158"/>
      <c r="G30" s="158"/>
      <c r="H30" s="434" t="s">
        <v>58</v>
      </c>
      <c r="I30" s="435"/>
      <c r="J30" s="435"/>
      <c r="K30" s="436"/>
      <c r="L30" s="143"/>
      <c r="M30" s="143"/>
    </row>
    <row r="31" spans="1:13" ht="24.75" customHeight="1">
      <c r="A31" s="144" t="s">
        <v>24</v>
      </c>
      <c r="B31" s="145"/>
      <c r="C31" s="158"/>
      <c r="D31" s="158"/>
      <c r="E31" s="158"/>
      <c r="F31" s="158"/>
      <c r="G31" s="158"/>
      <c r="H31" s="434" t="s">
        <v>77</v>
      </c>
      <c r="I31" s="435"/>
      <c r="J31" s="435"/>
      <c r="K31" s="436"/>
      <c r="L31" s="143"/>
      <c r="M31" s="143"/>
    </row>
    <row r="32" spans="1:13" ht="24.75" customHeight="1">
      <c r="A32" s="169"/>
      <c r="B32" s="145"/>
      <c r="C32" s="158"/>
      <c r="D32" s="158"/>
      <c r="E32" s="158"/>
      <c r="F32" s="158"/>
      <c r="G32" s="158"/>
      <c r="H32" s="434" t="s">
        <v>59</v>
      </c>
      <c r="I32" s="435"/>
      <c r="J32" s="435"/>
      <c r="K32" s="436"/>
      <c r="L32" s="143"/>
      <c r="M32" s="143"/>
    </row>
    <row r="33" spans="1:13" ht="24.75" customHeight="1">
      <c r="A33" s="169"/>
      <c r="B33" s="145"/>
      <c r="C33" s="158"/>
      <c r="D33" s="158"/>
      <c r="E33" s="158"/>
      <c r="F33" s="158"/>
      <c r="G33" s="158"/>
      <c r="H33" s="177"/>
      <c r="I33" s="171" t="s">
        <v>56</v>
      </c>
      <c r="J33" s="111">
        <f>'[1]6 เดือน'!$J$33</f>
        <v>25.19</v>
      </c>
      <c r="K33" s="165" t="s">
        <v>51</v>
      </c>
      <c r="L33" s="143"/>
      <c r="M33" s="143"/>
    </row>
    <row r="34" spans="1:13" ht="24.75" customHeight="1">
      <c r="A34" s="169"/>
      <c r="B34" s="145"/>
      <c r="C34" s="158"/>
      <c r="D34" s="158"/>
      <c r="E34" s="158"/>
      <c r="F34" s="158"/>
      <c r="G34" s="158"/>
      <c r="H34" s="178"/>
      <c r="I34" s="140"/>
      <c r="J34" s="140"/>
      <c r="K34" s="148"/>
      <c r="L34" s="143"/>
      <c r="M34" s="143"/>
    </row>
    <row r="35" spans="1:13" ht="24.75" customHeight="1">
      <c r="A35" s="129" t="s">
        <v>25</v>
      </c>
      <c r="B35" s="109">
        <v>10</v>
      </c>
      <c r="C35" s="176">
        <v>0.96</v>
      </c>
      <c r="D35" s="176">
        <v>0.97</v>
      </c>
      <c r="E35" s="176">
        <v>0.98</v>
      </c>
      <c r="F35" s="176">
        <v>0.99</v>
      </c>
      <c r="G35" s="176">
        <v>1</v>
      </c>
      <c r="H35" s="431" t="s">
        <v>73</v>
      </c>
      <c r="I35" s="432"/>
      <c r="J35" s="432"/>
      <c r="K35" s="433"/>
      <c r="L35" s="134">
        <v>1</v>
      </c>
      <c r="M35" s="135">
        <f>IF(L35=0,"-",ROUND(L35*B35/B$94,4))</f>
        <v>0.1</v>
      </c>
    </row>
    <row r="36" spans="1:13" ht="24.75" customHeight="1">
      <c r="A36" s="144" t="s">
        <v>26</v>
      </c>
      <c r="B36" s="145"/>
      <c r="C36" s="158"/>
      <c r="D36" s="158"/>
      <c r="E36" s="158"/>
      <c r="F36" s="158"/>
      <c r="G36" s="158"/>
      <c r="H36" s="446" t="s">
        <v>74</v>
      </c>
      <c r="I36" s="447"/>
      <c r="J36" s="447"/>
      <c r="K36" s="448"/>
      <c r="L36" s="143"/>
      <c r="M36" s="143"/>
    </row>
    <row r="37" spans="1:13" ht="24.75" customHeight="1">
      <c r="A37" s="169"/>
      <c r="B37" s="145"/>
      <c r="C37" s="158"/>
      <c r="D37" s="158"/>
      <c r="E37" s="158"/>
      <c r="F37" s="158"/>
      <c r="G37" s="158"/>
      <c r="H37" s="446" t="s">
        <v>75</v>
      </c>
      <c r="I37" s="447"/>
      <c r="J37" s="447"/>
      <c r="K37" s="448"/>
      <c r="L37" s="143"/>
      <c r="M37" s="143"/>
    </row>
    <row r="38" spans="1:13" ht="24.75" customHeight="1">
      <c r="A38" s="169"/>
      <c r="B38" s="145"/>
      <c r="C38" s="158"/>
      <c r="D38" s="158"/>
      <c r="E38" s="158"/>
      <c r="F38" s="158"/>
      <c r="G38" s="158"/>
      <c r="H38" s="446" t="s">
        <v>76</v>
      </c>
      <c r="I38" s="449"/>
      <c r="J38" s="449"/>
      <c r="K38" s="450"/>
      <c r="L38" s="143"/>
      <c r="M38" s="143"/>
    </row>
    <row r="39" spans="1:13" ht="24.75" customHeight="1">
      <c r="A39" s="169"/>
      <c r="B39" s="145"/>
      <c r="C39" s="158"/>
      <c r="D39" s="158"/>
      <c r="E39" s="158"/>
      <c r="F39" s="158"/>
      <c r="G39" s="158"/>
      <c r="H39" s="177"/>
      <c r="I39" s="171" t="s">
        <v>56</v>
      </c>
      <c r="J39" s="111">
        <v>0</v>
      </c>
      <c r="K39" s="165" t="s">
        <v>51</v>
      </c>
      <c r="L39" s="143"/>
      <c r="M39" s="143"/>
    </row>
    <row r="40" spans="1:13" ht="24.75" customHeight="1">
      <c r="A40" s="172"/>
      <c r="B40" s="167"/>
      <c r="C40" s="146"/>
      <c r="D40" s="146"/>
      <c r="E40" s="146"/>
      <c r="F40" s="146"/>
      <c r="G40" s="146"/>
      <c r="H40" s="173"/>
      <c r="I40" s="179"/>
      <c r="J40" s="179"/>
      <c r="K40" s="180"/>
      <c r="L40" s="168"/>
      <c r="M40" s="168"/>
    </row>
    <row r="41" spans="1:13" ht="24.75" customHeight="1">
      <c r="A41" s="129" t="s">
        <v>27</v>
      </c>
      <c r="B41" s="109">
        <v>10</v>
      </c>
      <c r="C41" s="181">
        <v>0.96</v>
      </c>
      <c r="D41" s="181">
        <v>0.97</v>
      </c>
      <c r="E41" s="181">
        <v>0.98</v>
      </c>
      <c r="F41" s="181">
        <v>0.99</v>
      </c>
      <c r="G41" s="181">
        <v>1</v>
      </c>
      <c r="H41" s="431" t="s">
        <v>62</v>
      </c>
      <c r="I41" s="432"/>
      <c r="J41" s="432"/>
      <c r="K41" s="433"/>
      <c r="L41" s="134">
        <f>'[1]6 เดือน'!$L$41</f>
        <v>1</v>
      </c>
      <c r="M41" s="135">
        <f>IF(L41=0,"-",ROUND(L41*B41/B$94,4))</f>
        <v>0.1</v>
      </c>
    </row>
    <row r="42" spans="1:13" ht="24.75" customHeight="1">
      <c r="A42" s="144" t="s">
        <v>28</v>
      </c>
      <c r="B42" s="145"/>
      <c r="C42" s="182"/>
      <c r="D42" s="182"/>
      <c r="E42" s="182"/>
      <c r="F42" s="182"/>
      <c r="G42" s="182"/>
      <c r="H42" s="434" t="s">
        <v>63</v>
      </c>
      <c r="I42" s="435"/>
      <c r="J42" s="435"/>
      <c r="K42" s="436"/>
      <c r="L42" s="143"/>
      <c r="M42" s="143"/>
    </row>
    <row r="43" spans="1:13" ht="24.75" customHeight="1">
      <c r="A43" s="144" t="s">
        <v>60</v>
      </c>
      <c r="B43" s="145"/>
      <c r="C43" s="182"/>
      <c r="D43" s="182"/>
      <c r="E43" s="182"/>
      <c r="F43" s="182"/>
      <c r="G43" s="182"/>
      <c r="H43" s="434" t="s">
        <v>64</v>
      </c>
      <c r="I43" s="435"/>
      <c r="J43" s="435"/>
      <c r="K43" s="436"/>
      <c r="L43" s="143"/>
      <c r="M43" s="143"/>
    </row>
    <row r="44" spans="1:13" ht="24.75" customHeight="1">
      <c r="A44" s="144"/>
      <c r="B44" s="145"/>
      <c r="C44" s="182"/>
      <c r="D44" s="182"/>
      <c r="E44" s="182"/>
      <c r="F44" s="182"/>
      <c r="G44" s="182"/>
      <c r="H44" s="170" t="s">
        <v>65</v>
      </c>
      <c r="I44" s="164"/>
      <c r="J44" s="160"/>
      <c r="K44" s="183"/>
      <c r="L44" s="143"/>
      <c r="M44" s="143"/>
    </row>
    <row r="45" spans="1:13" ht="24.75" customHeight="1">
      <c r="A45" s="144"/>
      <c r="B45" s="145"/>
      <c r="C45" s="182"/>
      <c r="D45" s="182"/>
      <c r="E45" s="182"/>
      <c r="F45" s="182"/>
      <c r="G45" s="182"/>
      <c r="H45" s="170"/>
      <c r="I45" s="164" t="s">
        <v>66</v>
      </c>
      <c r="J45" s="111">
        <v>0</v>
      </c>
      <c r="K45" s="183" t="s">
        <v>61</v>
      </c>
      <c r="L45" s="143"/>
      <c r="M45" s="143"/>
    </row>
    <row r="46" spans="1:13" ht="24.75" customHeight="1">
      <c r="A46" s="144"/>
      <c r="B46" s="145"/>
      <c r="C46" s="182"/>
      <c r="D46" s="182"/>
      <c r="E46" s="182"/>
      <c r="F46" s="182"/>
      <c r="G46" s="182"/>
      <c r="H46" s="170"/>
      <c r="I46" s="164" t="s">
        <v>67</v>
      </c>
      <c r="J46" s="111">
        <v>0</v>
      </c>
      <c r="K46" s="183" t="s">
        <v>61</v>
      </c>
      <c r="L46" s="143"/>
      <c r="M46" s="143"/>
    </row>
    <row r="47" spans="1:13" ht="24.75" customHeight="1">
      <c r="A47" s="144"/>
      <c r="B47" s="145"/>
      <c r="C47" s="182"/>
      <c r="D47" s="182"/>
      <c r="E47" s="182"/>
      <c r="F47" s="182"/>
      <c r="G47" s="182"/>
      <c r="H47" s="177"/>
      <c r="I47" s="171" t="s">
        <v>81</v>
      </c>
      <c r="J47" s="111">
        <v>0</v>
      </c>
      <c r="K47" s="165" t="s">
        <v>51</v>
      </c>
      <c r="L47" s="143"/>
      <c r="M47" s="143"/>
    </row>
    <row r="48" spans="1:13" ht="25.5">
      <c r="A48" s="144"/>
      <c r="B48" s="145"/>
      <c r="C48" s="182"/>
      <c r="D48" s="182"/>
      <c r="E48" s="182"/>
      <c r="F48" s="182"/>
      <c r="G48" s="182"/>
      <c r="H48" s="440"/>
      <c r="I48" s="441"/>
      <c r="J48" s="441"/>
      <c r="K48" s="442"/>
      <c r="L48" s="143"/>
      <c r="M48" s="143"/>
    </row>
    <row r="49" spans="1:13" ht="24.75" customHeight="1">
      <c r="A49" s="129" t="s">
        <v>68</v>
      </c>
      <c r="B49" s="109">
        <v>5</v>
      </c>
      <c r="C49" s="176">
        <v>0.5</v>
      </c>
      <c r="D49" s="176">
        <v>0.75</v>
      </c>
      <c r="E49" s="176">
        <v>1</v>
      </c>
      <c r="F49" s="176">
        <v>1</v>
      </c>
      <c r="G49" s="176">
        <v>1</v>
      </c>
      <c r="H49" s="431" t="s">
        <v>78</v>
      </c>
      <c r="I49" s="432"/>
      <c r="J49" s="432"/>
      <c r="K49" s="433"/>
      <c r="L49" s="134">
        <f>'[1]6 เดือน'!$L$49</f>
        <v>1</v>
      </c>
      <c r="M49" s="135">
        <f>IF(L49=0,"-",ROUND(L49*B49/B$94,4))</f>
        <v>0.05</v>
      </c>
    </row>
    <row r="50" spans="1:13" ht="24.75" customHeight="1">
      <c r="A50" s="144" t="s">
        <v>69</v>
      </c>
      <c r="B50" s="137"/>
      <c r="C50" s="184"/>
      <c r="D50" s="184"/>
      <c r="E50" s="184"/>
      <c r="F50" s="184" t="s">
        <v>70</v>
      </c>
      <c r="G50" s="184" t="s">
        <v>70</v>
      </c>
      <c r="H50" s="435" t="s">
        <v>79</v>
      </c>
      <c r="I50" s="435"/>
      <c r="J50" s="435"/>
      <c r="K50" s="436"/>
      <c r="L50" s="143"/>
      <c r="M50" s="143"/>
    </row>
    <row r="51" spans="1:13" ht="24.75" customHeight="1">
      <c r="A51" s="144"/>
      <c r="B51" s="137"/>
      <c r="C51" s="184"/>
      <c r="D51" s="184"/>
      <c r="E51" s="184"/>
      <c r="F51" s="184" t="s">
        <v>71</v>
      </c>
      <c r="G51" s="184" t="s">
        <v>72</v>
      </c>
      <c r="H51" s="435" t="s">
        <v>80</v>
      </c>
      <c r="I51" s="435"/>
      <c r="J51" s="435"/>
      <c r="K51" s="436"/>
      <c r="L51" s="143"/>
      <c r="M51" s="143"/>
    </row>
    <row r="52" spans="1:13" ht="24.75" customHeight="1">
      <c r="A52" s="144"/>
      <c r="B52" s="137"/>
      <c r="C52" s="185"/>
      <c r="D52" s="185"/>
      <c r="E52" s="185"/>
      <c r="F52" s="185"/>
      <c r="G52" s="185"/>
      <c r="H52" s="177"/>
      <c r="I52" s="171" t="s">
        <v>56</v>
      </c>
      <c r="J52" s="111">
        <v>0</v>
      </c>
      <c r="K52" s="165" t="s">
        <v>51</v>
      </c>
      <c r="L52" s="143"/>
      <c r="M52" s="143"/>
    </row>
    <row r="53" spans="1:13" ht="25.5">
      <c r="A53" s="186"/>
      <c r="B53" s="167"/>
      <c r="C53" s="146"/>
      <c r="D53" s="146"/>
      <c r="E53" s="146"/>
      <c r="F53" s="146"/>
      <c r="G53" s="146"/>
      <c r="H53" s="440"/>
      <c r="I53" s="443"/>
      <c r="J53" s="443"/>
      <c r="K53" s="444"/>
      <c r="L53" s="168"/>
      <c r="M53" s="168"/>
    </row>
    <row r="54" spans="1:13" ht="24.75" customHeight="1">
      <c r="A54" s="129" t="s">
        <v>84</v>
      </c>
      <c r="B54" s="109">
        <v>10</v>
      </c>
      <c r="C54" s="176">
        <v>0.78</v>
      </c>
      <c r="D54" s="176">
        <v>0.81</v>
      </c>
      <c r="E54" s="176">
        <v>0.84</v>
      </c>
      <c r="F54" s="176">
        <v>0.87</v>
      </c>
      <c r="G54" s="176">
        <v>0.9</v>
      </c>
      <c r="H54" s="431" t="s">
        <v>99</v>
      </c>
      <c r="I54" s="432"/>
      <c r="J54" s="432"/>
      <c r="K54" s="433"/>
      <c r="L54" s="134">
        <v>1</v>
      </c>
      <c r="M54" s="135">
        <f>IF(L54=0,"-",ROUND(L54*B54/B$94,4))</f>
        <v>0.1</v>
      </c>
    </row>
    <row r="55" spans="1:13" ht="24.75" customHeight="1">
      <c r="A55" s="144" t="s">
        <v>85</v>
      </c>
      <c r="B55" s="145"/>
      <c r="C55" s="182"/>
      <c r="D55" s="182"/>
      <c r="E55" s="182"/>
      <c r="F55" s="182"/>
      <c r="G55" s="182"/>
      <c r="H55" s="434" t="s">
        <v>100</v>
      </c>
      <c r="I55" s="435"/>
      <c r="J55" s="435"/>
      <c r="K55" s="436"/>
      <c r="L55" s="143"/>
      <c r="M55" s="143"/>
    </row>
    <row r="56" spans="1:13" ht="24.75" customHeight="1">
      <c r="A56" s="169"/>
      <c r="B56" s="145"/>
      <c r="C56" s="182"/>
      <c r="D56" s="182"/>
      <c r="E56" s="182"/>
      <c r="F56" s="182"/>
      <c r="G56" s="182"/>
      <c r="H56" s="171"/>
      <c r="I56" s="171" t="s">
        <v>87</v>
      </c>
      <c r="J56" s="111">
        <f>'[1]6 เดือน'!$J$56</f>
        <v>3061.06</v>
      </c>
      <c r="K56" s="165" t="s">
        <v>34</v>
      </c>
      <c r="L56" s="143"/>
      <c r="M56" s="143"/>
    </row>
    <row r="57" spans="1:13" ht="24.75" customHeight="1">
      <c r="A57" s="169"/>
      <c r="B57" s="145"/>
      <c r="C57" s="182"/>
      <c r="D57" s="182"/>
      <c r="E57" s="182"/>
      <c r="F57" s="182"/>
      <c r="G57" s="182"/>
      <c r="H57" s="171"/>
      <c r="I57" s="171" t="s">
        <v>86</v>
      </c>
      <c r="J57" s="111">
        <f>'[1]6 เดือน'!$J$57</f>
        <v>1170.95</v>
      </c>
      <c r="K57" s="165" t="s">
        <v>34</v>
      </c>
      <c r="L57" s="143"/>
      <c r="M57" s="143"/>
    </row>
    <row r="58" spans="1:13" ht="24.75" customHeight="1">
      <c r="A58" s="169"/>
      <c r="B58" s="145"/>
      <c r="C58" s="182"/>
      <c r="D58" s="182"/>
      <c r="E58" s="182"/>
      <c r="F58" s="182"/>
      <c r="G58" s="182"/>
      <c r="H58" s="171"/>
      <c r="I58" s="171" t="s">
        <v>88</v>
      </c>
      <c r="J58" s="111">
        <f>'[1]6 เดือน'!$J$58</f>
        <v>38.25308879930482</v>
      </c>
      <c r="K58" s="165" t="s">
        <v>51</v>
      </c>
      <c r="L58" s="143"/>
      <c r="M58" s="143"/>
    </row>
    <row r="59" spans="1:13" ht="27.75" customHeight="1">
      <c r="A59" s="172"/>
      <c r="B59" s="167"/>
      <c r="C59" s="187"/>
      <c r="D59" s="187"/>
      <c r="E59" s="187"/>
      <c r="F59" s="187"/>
      <c r="G59" s="187"/>
      <c r="H59" s="188"/>
      <c r="I59" s="179"/>
      <c r="J59" s="189"/>
      <c r="K59" s="180"/>
      <c r="L59" s="168"/>
      <c r="M59" s="168"/>
    </row>
    <row r="60" spans="1:13" ht="24.75" customHeight="1">
      <c r="A60" s="129" t="s">
        <v>89</v>
      </c>
      <c r="B60" s="109">
        <v>5</v>
      </c>
      <c r="C60" s="176">
        <v>0.6</v>
      </c>
      <c r="D60" s="176">
        <v>0.65</v>
      </c>
      <c r="E60" s="176">
        <v>0.7</v>
      </c>
      <c r="F60" s="176">
        <v>0.75</v>
      </c>
      <c r="G60" s="176">
        <v>0.8</v>
      </c>
      <c r="H60" s="431" t="s">
        <v>92</v>
      </c>
      <c r="I60" s="432"/>
      <c r="J60" s="432"/>
      <c r="K60" s="433"/>
      <c r="L60" s="134">
        <f>'[1]6 เดือน'!$L$60</f>
        <v>1</v>
      </c>
      <c r="M60" s="135">
        <f>IF(L60=0,"-",ROUND(L60*B60/B$94,4))</f>
        <v>0.05</v>
      </c>
    </row>
    <row r="61" spans="1:13" ht="24.75" customHeight="1">
      <c r="A61" s="144" t="s">
        <v>90</v>
      </c>
      <c r="B61" s="137"/>
      <c r="C61" s="190"/>
      <c r="D61" s="190"/>
      <c r="E61" s="190"/>
      <c r="F61" s="190"/>
      <c r="G61" s="190"/>
      <c r="H61" s="434" t="s">
        <v>93</v>
      </c>
      <c r="I61" s="435"/>
      <c r="J61" s="435"/>
      <c r="K61" s="436"/>
      <c r="L61" s="143"/>
      <c r="M61" s="143"/>
    </row>
    <row r="62" spans="1:13" ht="24.75" customHeight="1">
      <c r="A62" s="144" t="s">
        <v>91</v>
      </c>
      <c r="B62" s="145"/>
      <c r="C62" s="158"/>
      <c r="D62" s="158"/>
      <c r="E62" s="158"/>
      <c r="F62" s="158"/>
      <c r="G62" s="158"/>
      <c r="H62" s="434" t="s">
        <v>94</v>
      </c>
      <c r="I62" s="435"/>
      <c r="J62" s="435"/>
      <c r="K62" s="436"/>
      <c r="L62" s="143"/>
      <c r="M62" s="143"/>
    </row>
    <row r="63" spans="1:13" ht="24.75" customHeight="1">
      <c r="A63" s="144"/>
      <c r="B63" s="145"/>
      <c r="C63" s="158"/>
      <c r="D63" s="158"/>
      <c r="E63" s="158"/>
      <c r="F63" s="158"/>
      <c r="G63" s="158"/>
      <c r="H63" s="177" t="s">
        <v>95</v>
      </c>
      <c r="I63" s="139"/>
      <c r="J63" s="139"/>
      <c r="K63" s="165"/>
      <c r="L63" s="143"/>
      <c r="M63" s="143"/>
    </row>
    <row r="64" spans="1:13" ht="24.75" customHeight="1">
      <c r="A64" s="144"/>
      <c r="B64" s="145"/>
      <c r="C64" s="158"/>
      <c r="D64" s="158"/>
      <c r="E64" s="158"/>
      <c r="F64" s="158"/>
      <c r="G64" s="158"/>
      <c r="H64" s="170"/>
      <c r="I64" s="164" t="s">
        <v>97</v>
      </c>
      <c r="J64" s="111">
        <v>0</v>
      </c>
      <c r="K64" s="183" t="s">
        <v>96</v>
      </c>
      <c r="L64" s="143"/>
      <c r="M64" s="143"/>
    </row>
    <row r="65" spans="1:32" ht="24.75" customHeight="1">
      <c r="A65" s="169"/>
      <c r="B65" s="145"/>
      <c r="C65" s="158"/>
      <c r="D65" s="158"/>
      <c r="E65" s="158"/>
      <c r="F65" s="158"/>
      <c r="G65" s="158"/>
      <c r="H65" s="170"/>
      <c r="I65" s="164" t="s">
        <v>98</v>
      </c>
      <c r="J65" s="111">
        <v>0</v>
      </c>
      <c r="K65" s="183" t="s">
        <v>96</v>
      </c>
      <c r="L65" s="143"/>
      <c r="M65" s="143"/>
    </row>
    <row r="66" spans="1:32" ht="24.75" customHeight="1">
      <c r="A66" s="169"/>
      <c r="B66" s="145"/>
      <c r="C66" s="158"/>
      <c r="D66" s="158"/>
      <c r="E66" s="158"/>
      <c r="F66" s="158"/>
      <c r="G66" s="158"/>
      <c r="H66" s="177"/>
      <c r="I66" s="164" t="s">
        <v>35</v>
      </c>
      <c r="J66" s="111">
        <v>0</v>
      </c>
      <c r="K66" s="165" t="s">
        <v>51</v>
      </c>
      <c r="L66" s="143"/>
      <c r="M66" s="143"/>
    </row>
    <row r="67" spans="1:32" ht="24.75" customHeight="1">
      <c r="A67" s="169"/>
      <c r="B67" s="145"/>
      <c r="C67" s="158"/>
      <c r="D67" s="158"/>
      <c r="E67" s="158"/>
      <c r="F67" s="158"/>
      <c r="G67" s="158"/>
      <c r="H67" s="171"/>
      <c r="I67" s="191"/>
      <c r="J67" s="191"/>
      <c r="K67" s="192"/>
      <c r="L67" s="143"/>
      <c r="M67" s="143"/>
    </row>
    <row r="68" spans="1:32" ht="24.75" customHeight="1">
      <c r="A68" s="129" t="s">
        <v>101</v>
      </c>
      <c r="B68" s="110">
        <v>5</v>
      </c>
      <c r="C68" s="193">
        <v>0.65</v>
      </c>
      <c r="D68" s="193">
        <v>0.7</v>
      </c>
      <c r="E68" s="193">
        <v>0.75</v>
      </c>
      <c r="F68" s="193">
        <v>0.8</v>
      </c>
      <c r="G68" s="193">
        <v>0.85</v>
      </c>
      <c r="H68" s="431" t="s">
        <v>103</v>
      </c>
      <c r="I68" s="432"/>
      <c r="J68" s="432"/>
      <c r="K68" s="433"/>
      <c r="L68" s="134">
        <f>'[1]6 เดือน'!$L$68</f>
        <v>1</v>
      </c>
      <c r="M68" s="135">
        <f>IF(L68=0,"-",ROUND(L68*B68/B$94,4))</f>
        <v>0.05</v>
      </c>
    </row>
    <row r="69" spans="1:32" ht="24.75" customHeight="1">
      <c r="A69" s="144" t="s">
        <v>102</v>
      </c>
      <c r="B69" s="145"/>
      <c r="C69" s="182"/>
      <c r="D69" s="182"/>
      <c r="E69" s="182"/>
      <c r="F69" s="182"/>
      <c r="G69" s="182"/>
      <c r="H69" s="434" t="s">
        <v>104</v>
      </c>
      <c r="I69" s="435"/>
      <c r="J69" s="435"/>
      <c r="K69" s="436"/>
      <c r="L69" s="143"/>
      <c r="M69" s="143"/>
    </row>
    <row r="70" spans="1:32" ht="24.75" customHeight="1">
      <c r="A70" s="144"/>
      <c r="B70" s="145"/>
      <c r="C70" s="182"/>
      <c r="D70" s="182"/>
      <c r="E70" s="182"/>
      <c r="F70" s="182"/>
      <c r="G70" s="182"/>
      <c r="H70" s="434" t="s">
        <v>105</v>
      </c>
      <c r="I70" s="435"/>
      <c r="J70" s="435"/>
      <c r="K70" s="436"/>
      <c r="L70" s="143"/>
      <c r="M70" s="143"/>
    </row>
    <row r="71" spans="1:32" ht="24.75" customHeight="1">
      <c r="A71" s="144"/>
      <c r="B71" s="145"/>
      <c r="C71" s="182"/>
      <c r="D71" s="182"/>
      <c r="E71" s="182"/>
      <c r="F71" s="182"/>
      <c r="G71" s="182"/>
      <c r="H71" s="194"/>
      <c r="I71" s="195" t="s">
        <v>113</v>
      </c>
      <c r="J71" s="111">
        <v>0</v>
      </c>
      <c r="K71" s="165" t="s">
        <v>51</v>
      </c>
      <c r="L71" s="143"/>
      <c r="M71" s="143"/>
    </row>
    <row r="72" spans="1:32" ht="24.75" customHeight="1">
      <c r="A72" s="144"/>
      <c r="B72" s="145"/>
      <c r="C72" s="182"/>
      <c r="D72" s="182"/>
      <c r="E72" s="182"/>
      <c r="F72" s="182"/>
      <c r="G72" s="196"/>
      <c r="H72" s="197"/>
      <c r="I72" s="197"/>
      <c r="J72" s="197"/>
      <c r="K72" s="197"/>
      <c r="L72" s="143"/>
      <c r="M72" s="143"/>
    </row>
    <row r="73" spans="1:32" ht="24.75" customHeight="1">
      <c r="A73" s="129" t="s">
        <v>106</v>
      </c>
      <c r="B73" s="110">
        <v>5</v>
      </c>
      <c r="C73" s="24" t="s">
        <v>29</v>
      </c>
      <c r="D73" s="24" t="s">
        <v>30</v>
      </c>
      <c r="E73" s="24" t="s">
        <v>31</v>
      </c>
      <c r="F73" s="24" t="s">
        <v>32</v>
      </c>
      <c r="G73" s="24" t="s">
        <v>33</v>
      </c>
      <c r="H73" s="431" t="s">
        <v>108</v>
      </c>
      <c r="I73" s="432"/>
      <c r="J73" s="432"/>
      <c r="K73" s="433"/>
      <c r="L73" s="134">
        <f>'[1]6 เดือน'!$L$73</f>
        <v>1</v>
      </c>
      <c r="M73" s="135">
        <f>IF(L73=0,"-",ROUND(L73*B73/B$94,4))</f>
        <v>0.05</v>
      </c>
      <c r="P73" s="1"/>
    </row>
    <row r="74" spans="1:32" ht="24.75" customHeight="1">
      <c r="A74" s="144" t="s">
        <v>107</v>
      </c>
      <c r="B74" s="145"/>
      <c r="C74" s="25">
        <v>1.5</v>
      </c>
      <c r="D74" s="25">
        <v>2</v>
      </c>
      <c r="E74" s="25">
        <v>2.5</v>
      </c>
      <c r="F74" s="25">
        <v>3</v>
      </c>
      <c r="G74" s="25">
        <v>5</v>
      </c>
      <c r="H74" s="434" t="s">
        <v>109</v>
      </c>
      <c r="I74" s="435"/>
      <c r="J74" s="435"/>
      <c r="K74" s="436"/>
      <c r="L74" s="143"/>
      <c r="M74" s="143"/>
    </row>
    <row r="75" spans="1:32" ht="24.75" customHeight="1">
      <c r="A75" s="144"/>
      <c r="B75" s="145"/>
      <c r="C75" s="196"/>
      <c r="D75" s="196"/>
      <c r="E75" s="196"/>
      <c r="F75" s="196"/>
      <c r="G75" s="196"/>
      <c r="H75" s="434" t="s">
        <v>110</v>
      </c>
      <c r="I75" s="435"/>
      <c r="J75" s="435"/>
      <c r="K75" s="436"/>
      <c r="L75" s="143"/>
      <c r="M75" s="143"/>
      <c r="P75" s="198"/>
      <c r="Q75" s="198"/>
    </row>
    <row r="76" spans="1:32" ht="24.75" customHeight="1">
      <c r="A76" s="144"/>
      <c r="B76" s="145"/>
      <c r="C76" s="196"/>
      <c r="D76" s="196"/>
      <c r="E76" s="196"/>
      <c r="F76" s="196"/>
      <c r="G76" s="196"/>
      <c r="H76" s="434" t="s">
        <v>111</v>
      </c>
      <c r="I76" s="435"/>
      <c r="J76" s="435"/>
      <c r="K76" s="436"/>
      <c r="L76" s="143"/>
      <c r="M76" s="143"/>
      <c r="P76" s="198"/>
      <c r="Q76" s="198"/>
    </row>
    <row r="77" spans="1:32" ht="24.75" customHeight="1">
      <c r="A77" s="144"/>
      <c r="B77" s="145"/>
      <c r="C77" s="196"/>
      <c r="D77" s="196"/>
      <c r="E77" s="196"/>
      <c r="F77" s="196"/>
      <c r="G77" s="196"/>
      <c r="H77" s="177"/>
      <c r="I77" s="164" t="s">
        <v>112</v>
      </c>
      <c r="J77" s="111">
        <v>0</v>
      </c>
      <c r="K77" s="183"/>
      <c r="L77" s="143"/>
      <c r="M77" s="143"/>
      <c r="P77" s="199"/>
      <c r="Q77" s="199"/>
      <c r="R77" s="200"/>
    </row>
    <row r="78" spans="1:32" ht="27" customHeight="1">
      <c r="A78" s="186"/>
      <c r="B78" s="167"/>
      <c r="C78" s="187"/>
      <c r="D78" s="187"/>
      <c r="E78" s="187"/>
      <c r="F78" s="187"/>
      <c r="G78" s="187"/>
      <c r="H78" s="173"/>
      <c r="I78" s="179"/>
      <c r="J78" s="179"/>
      <c r="K78" s="180"/>
      <c r="L78" s="168"/>
      <c r="M78" s="168"/>
    </row>
    <row r="79" spans="1:32" ht="24.75" customHeight="1">
      <c r="A79" s="201" t="s">
        <v>132</v>
      </c>
      <c r="B79" s="110">
        <v>5</v>
      </c>
      <c r="C79" s="202">
        <v>1</v>
      </c>
      <c r="D79" s="202">
        <v>2</v>
      </c>
      <c r="E79" s="202">
        <v>3</v>
      </c>
      <c r="F79" s="202">
        <v>4</v>
      </c>
      <c r="G79" s="202">
        <v>5</v>
      </c>
      <c r="H79" s="431" t="s">
        <v>123</v>
      </c>
      <c r="I79" s="432"/>
      <c r="J79" s="432"/>
      <c r="K79" s="433"/>
      <c r="L79" s="134">
        <f>'[1]6 เดือน'!$L$79</f>
        <v>4.3716577540106956</v>
      </c>
      <c r="M79" s="135">
        <f>IF(L79=0,"-",ROUND(L79*B79/B$94,4))</f>
        <v>0.21859999999999999</v>
      </c>
      <c r="O79" s="125"/>
      <c r="P79" s="125"/>
      <c r="Q79" s="125"/>
      <c r="R79" s="125"/>
      <c r="S79" s="125"/>
      <c r="T79" s="125"/>
      <c r="U79" s="125"/>
      <c r="V79" s="125"/>
      <c r="W79" s="125"/>
      <c r="X79" s="125"/>
      <c r="Y79" s="125"/>
      <c r="Z79" s="125"/>
      <c r="AA79" s="125"/>
      <c r="AB79" s="125"/>
      <c r="AC79" s="125"/>
      <c r="AD79" s="125"/>
      <c r="AE79" s="125"/>
      <c r="AF79" s="125"/>
    </row>
    <row r="80" spans="1:32" ht="24.75" customHeight="1">
      <c r="A80" s="203" t="s">
        <v>36</v>
      </c>
      <c r="B80" s="204"/>
      <c r="C80" s="182"/>
      <c r="D80" s="182"/>
      <c r="E80" s="182"/>
      <c r="F80" s="182"/>
      <c r="G80" s="147"/>
      <c r="H80" s="177" t="s">
        <v>124</v>
      </c>
      <c r="I80" s="160"/>
      <c r="J80" s="205"/>
      <c r="K80" s="192"/>
      <c r="L80" s="206"/>
      <c r="M80" s="143"/>
      <c r="O80" s="207"/>
      <c r="P80" s="207"/>
      <c r="Q80" s="207"/>
      <c r="R80" s="207"/>
      <c r="S80" s="207"/>
      <c r="T80" s="207"/>
      <c r="U80" s="207"/>
      <c r="V80" s="207"/>
      <c r="W80" s="207"/>
      <c r="X80" s="207"/>
      <c r="Y80" s="207"/>
      <c r="Z80" s="207"/>
      <c r="AA80" s="207"/>
      <c r="AB80" s="207"/>
      <c r="AC80" s="207"/>
      <c r="AD80" s="207"/>
      <c r="AE80" s="207"/>
      <c r="AF80" s="207"/>
    </row>
    <row r="81" spans="1:32" ht="24.75" customHeight="1">
      <c r="A81" s="203"/>
      <c r="B81" s="204"/>
      <c r="C81" s="182"/>
      <c r="D81" s="182"/>
      <c r="E81" s="182"/>
      <c r="F81" s="182"/>
      <c r="G81" s="182"/>
      <c r="H81" s="139" t="s">
        <v>125</v>
      </c>
      <c r="I81" s="160"/>
      <c r="J81" s="205"/>
      <c r="K81" s="192"/>
      <c r="L81" s="206"/>
      <c r="M81" s="143"/>
      <c r="O81" s="207"/>
      <c r="P81" s="207"/>
      <c r="Q81" s="207"/>
      <c r="R81" s="207"/>
      <c r="S81" s="207"/>
      <c r="T81" s="207"/>
      <c r="U81" s="207"/>
      <c r="V81" s="207"/>
      <c r="W81" s="207"/>
      <c r="X81" s="207"/>
      <c r="Y81" s="207"/>
      <c r="Z81" s="207"/>
      <c r="AA81" s="207"/>
      <c r="AB81" s="207"/>
      <c r="AC81" s="207"/>
      <c r="AD81" s="207"/>
      <c r="AE81" s="207"/>
      <c r="AF81" s="207"/>
    </row>
    <row r="82" spans="1:32" ht="24.75" customHeight="1">
      <c r="A82" s="203"/>
      <c r="B82" s="204"/>
      <c r="C82" s="182"/>
      <c r="D82" s="182"/>
      <c r="E82" s="182"/>
      <c r="F82" s="182"/>
      <c r="G82" s="182"/>
      <c r="H82" s="177" t="s">
        <v>126</v>
      </c>
      <c r="I82" s="160"/>
      <c r="J82" s="205"/>
      <c r="K82" s="192"/>
      <c r="L82" s="206"/>
      <c r="M82" s="143"/>
      <c r="O82" s="207"/>
      <c r="P82" s="207"/>
      <c r="Q82" s="207"/>
      <c r="R82" s="207"/>
      <c r="S82" s="207"/>
      <c r="T82" s="207"/>
      <c r="U82" s="207"/>
      <c r="V82" s="207"/>
      <c r="W82" s="207"/>
      <c r="X82" s="207"/>
      <c r="Y82" s="207"/>
      <c r="Z82" s="207"/>
      <c r="AA82" s="207"/>
      <c r="AB82" s="207"/>
      <c r="AC82" s="207"/>
      <c r="AD82" s="207"/>
      <c r="AE82" s="207"/>
      <c r="AF82" s="207"/>
    </row>
    <row r="83" spans="1:32" ht="24.75" customHeight="1">
      <c r="A83" s="203"/>
      <c r="B83" s="204"/>
      <c r="C83" s="182"/>
      <c r="D83" s="182"/>
      <c r="E83" s="182"/>
      <c r="F83" s="182"/>
      <c r="G83" s="182"/>
      <c r="H83" s="177" t="s">
        <v>127</v>
      </c>
      <c r="I83" s="160"/>
      <c r="J83" s="205"/>
      <c r="K83" s="192"/>
      <c r="L83" s="206"/>
      <c r="M83" s="143"/>
      <c r="O83" s="207"/>
      <c r="P83" s="207"/>
      <c r="Q83" s="207"/>
      <c r="R83" s="207"/>
      <c r="S83" s="207"/>
      <c r="T83" s="207"/>
      <c r="U83" s="207"/>
      <c r="V83" s="207"/>
      <c r="W83" s="207"/>
      <c r="X83" s="207"/>
      <c r="Y83" s="207"/>
      <c r="Z83" s="207"/>
      <c r="AA83" s="207"/>
      <c r="AB83" s="207"/>
      <c r="AC83" s="207"/>
      <c r="AD83" s="207"/>
      <c r="AE83" s="207"/>
      <c r="AF83" s="207"/>
    </row>
    <row r="84" spans="1:32" ht="24.75" customHeight="1">
      <c r="A84" s="203"/>
      <c r="B84" s="204"/>
      <c r="C84" s="182"/>
      <c r="D84" s="182"/>
      <c r="E84" s="182"/>
      <c r="F84" s="182"/>
      <c r="G84" s="182"/>
      <c r="H84" s="177"/>
      <c r="I84" s="164" t="s">
        <v>114</v>
      </c>
      <c r="J84" s="111">
        <v>4.37</v>
      </c>
      <c r="K84" s="183"/>
      <c r="L84" s="206"/>
      <c r="M84" s="143"/>
      <c r="O84" s="208"/>
      <c r="P84" s="208"/>
      <c r="Q84" s="208"/>
      <c r="R84" s="208"/>
      <c r="S84" s="208"/>
      <c r="T84" s="208"/>
      <c r="U84" s="208"/>
      <c r="V84" s="209"/>
      <c r="W84" s="208"/>
      <c r="X84" s="208"/>
      <c r="Y84" s="208"/>
      <c r="Z84" s="208"/>
      <c r="AA84" s="208"/>
      <c r="AB84" s="208"/>
      <c r="AC84" s="208"/>
      <c r="AD84" s="208"/>
      <c r="AE84" s="208"/>
      <c r="AF84" s="208"/>
    </row>
    <row r="85" spans="1:32" ht="24.75" customHeight="1">
      <c r="A85" s="210"/>
      <c r="B85" s="211"/>
      <c r="C85" s="187"/>
      <c r="D85" s="187"/>
      <c r="E85" s="187"/>
      <c r="F85" s="187"/>
      <c r="G85" s="187"/>
      <c r="H85" s="174"/>
      <c r="I85" s="179"/>
      <c r="J85" s="179"/>
      <c r="K85" s="180"/>
      <c r="L85" s="212"/>
      <c r="M85" s="168"/>
    </row>
    <row r="86" spans="1:32" ht="24.75" customHeight="1">
      <c r="A86" s="129" t="s">
        <v>115</v>
      </c>
      <c r="B86" s="110">
        <v>5</v>
      </c>
      <c r="C86" s="193">
        <v>0.8</v>
      </c>
      <c r="D86" s="193">
        <v>0.85</v>
      </c>
      <c r="E86" s="193">
        <v>0.9</v>
      </c>
      <c r="F86" s="193">
        <v>0.95</v>
      </c>
      <c r="G86" s="193">
        <v>1</v>
      </c>
      <c r="H86" s="431" t="s">
        <v>117</v>
      </c>
      <c r="I86" s="432"/>
      <c r="J86" s="432"/>
      <c r="K86" s="433"/>
      <c r="L86" s="134">
        <v>1</v>
      </c>
      <c r="M86" s="135">
        <f>IF(L86=0,"-",ROUND(L86*B86/B$94,4))</f>
        <v>0.05</v>
      </c>
    </row>
    <row r="87" spans="1:32" ht="24.75" customHeight="1">
      <c r="A87" s="144" t="s">
        <v>116</v>
      </c>
      <c r="B87" s="145"/>
      <c r="C87" s="182"/>
      <c r="D87" s="182"/>
      <c r="E87" s="182"/>
      <c r="F87" s="182"/>
      <c r="G87" s="182"/>
      <c r="H87" s="434" t="s">
        <v>118</v>
      </c>
      <c r="I87" s="435"/>
      <c r="J87" s="435"/>
      <c r="K87" s="436"/>
      <c r="L87" s="143"/>
      <c r="M87" s="143"/>
    </row>
    <row r="88" spans="1:32" ht="24.75" customHeight="1">
      <c r="A88" s="144"/>
      <c r="B88" s="145"/>
      <c r="C88" s="182"/>
      <c r="D88" s="182"/>
      <c r="E88" s="182"/>
      <c r="F88" s="182"/>
      <c r="G88" s="182"/>
      <c r="H88" s="434" t="s">
        <v>119</v>
      </c>
      <c r="I88" s="435"/>
      <c r="J88" s="435"/>
      <c r="K88" s="436"/>
      <c r="L88" s="143"/>
      <c r="M88" s="143"/>
    </row>
    <row r="89" spans="1:32" ht="24.75" customHeight="1">
      <c r="A89" s="144"/>
      <c r="B89" s="145"/>
      <c r="C89" s="182"/>
      <c r="D89" s="182"/>
      <c r="E89" s="182"/>
      <c r="F89" s="182"/>
      <c r="G89" s="182"/>
      <c r="H89" s="177" t="s">
        <v>120</v>
      </c>
      <c r="I89" s="139"/>
      <c r="J89" s="139"/>
      <c r="K89" s="165"/>
      <c r="L89" s="143"/>
      <c r="M89" s="143"/>
    </row>
    <row r="90" spans="1:32" ht="24.75" customHeight="1">
      <c r="A90" s="144"/>
      <c r="B90" s="145"/>
      <c r="C90" s="182"/>
      <c r="D90" s="182"/>
      <c r="E90" s="182"/>
      <c r="F90" s="182"/>
      <c r="G90" s="182"/>
      <c r="H90" s="177" t="s">
        <v>121</v>
      </c>
      <c r="I90" s="139"/>
      <c r="J90" s="139"/>
      <c r="K90" s="165"/>
      <c r="L90" s="143"/>
      <c r="M90" s="143"/>
    </row>
    <row r="91" spans="1:32" ht="24.75" customHeight="1">
      <c r="A91" s="144"/>
      <c r="B91" s="145"/>
      <c r="C91" s="182"/>
      <c r="D91" s="182"/>
      <c r="E91" s="182"/>
      <c r="F91" s="182"/>
      <c r="G91" s="182"/>
      <c r="H91" s="194"/>
      <c r="I91" s="195" t="s">
        <v>122</v>
      </c>
      <c r="J91" s="111">
        <v>0</v>
      </c>
      <c r="K91" s="165" t="s">
        <v>51</v>
      </c>
      <c r="L91" s="143"/>
      <c r="M91" s="143"/>
    </row>
    <row r="92" spans="1:32" ht="24.75" customHeight="1">
      <c r="A92" s="144"/>
      <c r="B92" s="213"/>
      <c r="C92" s="182"/>
      <c r="D92" s="182"/>
      <c r="E92" s="182"/>
      <c r="F92" s="182"/>
      <c r="G92" s="196"/>
      <c r="H92" s="197"/>
      <c r="I92" s="197"/>
      <c r="J92" s="197"/>
      <c r="K92" s="197"/>
      <c r="L92" s="143"/>
      <c r="M92" s="143"/>
    </row>
    <row r="93" spans="1:32" ht="31.5" customHeight="1">
      <c r="A93" s="437" t="s">
        <v>129</v>
      </c>
      <c r="B93" s="438"/>
      <c r="C93" s="438"/>
      <c r="D93" s="438"/>
      <c r="E93" s="438"/>
      <c r="F93" s="438"/>
      <c r="G93" s="438"/>
      <c r="H93" s="438"/>
      <c r="I93" s="438"/>
      <c r="J93" s="438"/>
      <c r="K93" s="438"/>
      <c r="L93" s="439"/>
      <c r="M93" s="214">
        <f>SUM(M86,M79,M73,M68,M60,M54,M49,M41,M35,M29,M24,M17,M9,M6)</f>
        <v>1.2636000000000001</v>
      </c>
    </row>
    <row r="94" spans="1:32">
      <c r="B94" s="215">
        <f>SUM(B6:B92)</f>
        <v>100</v>
      </c>
    </row>
  </sheetData>
  <mergeCells count="53">
    <mergeCell ref="A1:M1"/>
    <mergeCell ref="A2:M2"/>
    <mergeCell ref="C4:G4"/>
    <mergeCell ref="H4:K5"/>
    <mergeCell ref="L4:L5"/>
    <mergeCell ref="H18:K18"/>
    <mergeCell ref="H19:K19"/>
    <mergeCell ref="H20:K20"/>
    <mergeCell ref="H21:K21"/>
    <mergeCell ref="H9:I10"/>
    <mergeCell ref="J9:K9"/>
    <mergeCell ref="H11:I11"/>
    <mergeCell ref="H13:I13"/>
    <mergeCell ref="H14:I14"/>
    <mergeCell ref="H15:I15"/>
    <mergeCell ref="H17:K17"/>
    <mergeCell ref="H23:K23"/>
    <mergeCell ref="H24:K24"/>
    <mergeCell ref="H43:K43"/>
    <mergeCell ref="H26:K26"/>
    <mergeCell ref="H29:K29"/>
    <mergeCell ref="H30:K30"/>
    <mergeCell ref="H31:K31"/>
    <mergeCell ref="H32:K32"/>
    <mergeCell ref="H35:K35"/>
    <mergeCell ref="H36:K36"/>
    <mergeCell ref="H25:K25"/>
    <mergeCell ref="H37:K37"/>
    <mergeCell ref="H38:K38"/>
    <mergeCell ref="H41:K41"/>
    <mergeCell ref="H42:K42"/>
    <mergeCell ref="H69:K69"/>
    <mergeCell ref="H48:K48"/>
    <mergeCell ref="H49:K49"/>
    <mergeCell ref="H50:K50"/>
    <mergeCell ref="H51:K51"/>
    <mergeCell ref="H53:K53"/>
    <mergeCell ref="H68:K68"/>
    <mergeCell ref="H54:K54"/>
    <mergeCell ref="H55:K55"/>
    <mergeCell ref="H60:K60"/>
    <mergeCell ref="H61:K61"/>
    <mergeCell ref="H62:K62"/>
    <mergeCell ref="H86:K86"/>
    <mergeCell ref="H87:K87"/>
    <mergeCell ref="H88:K88"/>
    <mergeCell ref="A93:L93"/>
    <mergeCell ref="H70:K70"/>
    <mergeCell ref="H73:K73"/>
    <mergeCell ref="H74:K74"/>
    <mergeCell ref="H75:K75"/>
    <mergeCell ref="H76:K76"/>
    <mergeCell ref="H79:K79"/>
  </mergeCells>
  <printOptions horizontalCentered="1"/>
  <pageMargins left="0.27559055118110237" right="0.19685039370078741" top="0.55118110236220474" bottom="0.27559055118110237" header="0.19685039370078741" footer="0.47244094488188981"/>
  <pageSetup paperSize="9" scale="80" orientation="landscape" r:id="rId1"/>
  <headerFooter scaleWithDoc="0">
    <oddHeader>&amp;R&amp;"TH SarabunIT๙,ธรรมดา"&amp;16&amp;P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F94"/>
  <sheetViews>
    <sheetView zoomScale="70" zoomScaleNormal="70" zoomScaleSheetLayoutView="90" zoomScalePageLayoutView="50" workbookViewId="0">
      <selection activeCell="F99" activeCellId="1" sqref="A79 F99"/>
    </sheetView>
  </sheetViews>
  <sheetFormatPr defaultColWidth="9.140625" defaultRowHeight="23.25"/>
  <cols>
    <col min="1" max="1" width="38" style="31" customWidth="1"/>
    <col min="2" max="2" width="10.140625" style="31" bestFit="1" customWidth="1"/>
    <col min="3" max="3" width="10.140625" style="31" customWidth="1"/>
    <col min="4" max="4" width="10.28515625" style="31" customWidth="1"/>
    <col min="5" max="7" width="10.7109375" style="31" customWidth="1"/>
    <col min="8" max="9" width="9.85546875" style="31" customWidth="1"/>
    <col min="10" max="10" width="13.140625" style="31" customWidth="1"/>
    <col min="11" max="11" width="27.28515625" style="31" customWidth="1"/>
    <col min="12" max="12" width="11.5703125" style="31" customWidth="1"/>
    <col min="13" max="13" width="11.140625" style="31" customWidth="1"/>
    <col min="14" max="16384" width="9.140625" style="31"/>
  </cols>
  <sheetData>
    <row r="1" spans="1:16" ht="27.75">
      <c r="A1" s="497" t="s">
        <v>0</v>
      </c>
      <c r="B1" s="498"/>
      <c r="C1" s="498"/>
      <c r="D1" s="498"/>
      <c r="E1" s="498"/>
      <c r="F1" s="498"/>
      <c r="G1" s="498"/>
      <c r="H1" s="498"/>
      <c r="I1" s="498"/>
      <c r="J1" s="498"/>
      <c r="K1" s="498"/>
      <c r="L1" s="498"/>
      <c r="M1" s="498"/>
    </row>
    <row r="2" spans="1:16" ht="27.75">
      <c r="A2" s="497" t="s">
        <v>45</v>
      </c>
      <c r="B2" s="498"/>
      <c r="C2" s="498"/>
      <c r="D2" s="498"/>
      <c r="E2" s="498"/>
      <c r="F2" s="498"/>
      <c r="G2" s="498"/>
      <c r="H2" s="498"/>
      <c r="I2" s="498"/>
      <c r="J2" s="498"/>
      <c r="K2" s="498"/>
      <c r="L2" s="498"/>
      <c r="M2" s="498"/>
    </row>
    <row r="3" spans="1:16" ht="26.25" customHeight="1">
      <c r="A3" s="79" t="s">
        <v>130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1" t="s">
        <v>37</v>
      </c>
    </row>
    <row r="4" spans="1:16" s="34" customFormat="1" ht="24.75" customHeight="1">
      <c r="A4" s="32" t="s">
        <v>1</v>
      </c>
      <c r="B4" s="32" t="s">
        <v>2</v>
      </c>
      <c r="C4" s="499" t="s">
        <v>3</v>
      </c>
      <c r="D4" s="499"/>
      <c r="E4" s="499"/>
      <c r="F4" s="499"/>
      <c r="G4" s="499"/>
      <c r="H4" s="500" t="s">
        <v>4</v>
      </c>
      <c r="I4" s="501"/>
      <c r="J4" s="501"/>
      <c r="K4" s="502"/>
      <c r="L4" s="506" t="s">
        <v>5</v>
      </c>
      <c r="M4" s="33" t="s">
        <v>6</v>
      </c>
    </row>
    <row r="5" spans="1:16" s="34" customFormat="1" ht="24.75" customHeight="1">
      <c r="A5" s="35" t="s">
        <v>7</v>
      </c>
      <c r="B5" s="35" t="s">
        <v>8</v>
      </c>
      <c r="C5" s="36">
        <v>1</v>
      </c>
      <c r="D5" s="36">
        <v>2</v>
      </c>
      <c r="E5" s="36">
        <v>3</v>
      </c>
      <c r="F5" s="36">
        <v>4</v>
      </c>
      <c r="G5" s="36">
        <v>5</v>
      </c>
      <c r="H5" s="503"/>
      <c r="I5" s="504"/>
      <c r="J5" s="504"/>
      <c r="K5" s="505"/>
      <c r="L5" s="506"/>
      <c r="M5" s="37" t="s">
        <v>9</v>
      </c>
    </row>
    <row r="6" spans="1:16" ht="23.25" customHeight="1">
      <c r="A6" s="38" t="s">
        <v>10</v>
      </c>
      <c r="B6" s="109">
        <v>10</v>
      </c>
      <c r="C6" s="2">
        <v>0.6</v>
      </c>
      <c r="D6" s="2">
        <v>0.7</v>
      </c>
      <c r="E6" s="2">
        <v>0.8</v>
      </c>
      <c r="F6" s="2">
        <v>0.9</v>
      </c>
      <c r="G6" s="2">
        <v>1</v>
      </c>
      <c r="H6" s="83" t="s">
        <v>128</v>
      </c>
      <c r="I6" s="68"/>
      <c r="J6" s="68"/>
      <c r="K6" s="69"/>
      <c r="L6" s="114">
        <f>'[1]7 เดือน'!$L$6</f>
        <v>2.3549999999999995</v>
      </c>
      <c r="M6" s="61">
        <f>IF(L6=0,"-",L6*B6/B$94)</f>
        <v>0.23549999999999996</v>
      </c>
    </row>
    <row r="7" spans="1:16" ht="23.25" customHeight="1">
      <c r="A7" s="39" t="s">
        <v>12</v>
      </c>
      <c r="B7" s="3"/>
      <c r="C7" s="4"/>
      <c r="D7" s="4"/>
      <c r="E7" s="4"/>
      <c r="F7" s="4"/>
      <c r="G7" s="4"/>
      <c r="H7" s="84" t="s">
        <v>40</v>
      </c>
      <c r="I7" s="70"/>
      <c r="J7" s="113">
        <f>'[1]7 เดือน'!$J$7</f>
        <v>73.55</v>
      </c>
      <c r="K7" s="71" t="s">
        <v>51</v>
      </c>
      <c r="L7" s="115"/>
      <c r="M7" s="62"/>
    </row>
    <row r="8" spans="1:16" ht="23.25" customHeight="1">
      <c r="A8" s="40"/>
      <c r="B8" s="5"/>
      <c r="C8" s="6"/>
      <c r="D8" s="6"/>
      <c r="E8" s="6"/>
      <c r="F8" s="6"/>
      <c r="G8" s="6"/>
      <c r="H8" s="28"/>
      <c r="I8" s="70"/>
      <c r="J8" s="70"/>
      <c r="K8" s="78"/>
      <c r="L8" s="115"/>
      <c r="M8" s="62"/>
    </row>
    <row r="9" spans="1:16" ht="23.25" customHeight="1">
      <c r="A9" s="38" t="s">
        <v>13</v>
      </c>
      <c r="B9" s="109">
        <v>10</v>
      </c>
      <c r="C9" s="7">
        <v>8304</v>
      </c>
      <c r="D9" s="8">
        <v>11418</v>
      </c>
      <c r="E9" s="8">
        <v>14532</v>
      </c>
      <c r="F9" s="8">
        <v>17646</v>
      </c>
      <c r="G9" s="8">
        <v>20760</v>
      </c>
      <c r="H9" s="492" t="s">
        <v>14</v>
      </c>
      <c r="I9" s="493"/>
      <c r="J9" s="494" t="s">
        <v>15</v>
      </c>
      <c r="K9" s="494"/>
      <c r="L9" s="114">
        <f>'[1]6 เดือน'!$L$9</f>
        <v>1</v>
      </c>
      <c r="M9" s="61">
        <f>IF(L9=0,"-",L9*B9/B$94)</f>
        <v>0.1</v>
      </c>
      <c r="O9" s="41"/>
      <c r="P9" s="42"/>
    </row>
    <row r="10" spans="1:16" ht="23.25" customHeight="1">
      <c r="A10" s="40" t="s">
        <v>16</v>
      </c>
      <c r="B10" s="3"/>
      <c r="C10" s="9" t="s">
        <v>38</v>
      </c>
      <c r="D10" s="9" t="s">
        <v>38</v>
      </c>
      <c r="E10" s="9" t="s">
        <v>39</v>
      </c>
      <c r="F10" s="9" t="s">
        <v>38</v>
      </c>
      <c r="G10" s="9" t="s">
        <v>38</v>
      </c>
      <c r="H10" s="492"/>
      <c r="I10" s="493"/>
      <c r="J10" s="72" t="s">
        <v>17</v>
      </c>
      <c r="K10" s="72" t="s">
        <v>18</v>
      </c>
      <c r="L10" s="115"/>
      <c r="M10" s="62"/>
      <c r="O10" s="41"/>
      <c r="P10" s="43"/>
    </row>
    <row r="11" spans="1:16" ht="23.25" customHeight="1">
      <c r="A11" s="40"/>
      <c r="B11" s="3"/>
      <c r="C11" s="10"/>
      <c r="D11" s="10"/>
      <c r="E11" s="10"/>
      <c r="F11" s="10"/>
      <c r="G11" s="10"/>
      <c r="H11" s="495" t="s">
        <v>19</v>
      </c>
      <c r="I11" s="496"/>
      <c r="J11" s="73">
        <v>19000</v>
      </c>
      <c r="K11" s="64">
        <v>5000</v>
      </c>
      <c r="L11" s="115"/>
      <c r="M11" s="62"/>
    </row>
    <row r="12" spans="1:16" ht="23.25" customHeight="1">
      <c r="A12" s="40"/>
      <c r="B12" s="5"/>
      <c r="C12" s="11"/>
      <c r="D12" s="12"/>
      <c r="E12" s="12"/>
      <c r="F12" s="12"/>
      <c r="G12" s="12"/>
      <c r="H12" s="83" t="s">
        <v>41</v>
      </c>
      <c r="I12" s="85"/>
      <c r="J12" s="74">
        <v>1760</v>
      </c>
      <c r="K12" s="65" t="s">
        <v>11</v>
      </c>
      <c r="L12" s="115"/>
      <c r="M12" s="62"/>
    </row>
    <row r="13" spans="1:16" ht="23.25" customHeight="1">
      <c r="A13" s="40"/>
      <c r="B13" s="5"/>
      <c r="C13" s="12"/>
      <c r="D13" s="12"/>
      <c r="E13" s="12"/>
      <c r="F13" s="12"/>
      <c r="G13" s="12"/>
      <c r="H13" s="469" t="s">
        <v>42</v>
      </c>
      <c r="I13" s="471"/>
      <c r="J13" s="86"/>
      <c r="K13" s="87"/>
      <c r="L13" s="115"/>
      <c r="M13" s="62"/>
    </row>
    <row r="14" spans="1:16" ht="23.25" customHeight="1">
      <c r="A14" s="40"/>
      <c r="B14" s="5"/>
      <c r="C14" s="12"/>
      <c r="D14" s="12"/>
      <c r="E14" s="12"/>
      <c r="F14" s="12"/>
      <c r="G14" s="12"/>
      <c r="H14" s="488" t="s">
        <v>43</v>
      </c>
      <c r="I14" s="489"/>
      <c r="J14" s="88"/>
      <c r="K14" s="89"/>
      <c r="L14" s="115"/>
      <c r="M14" s="62"/>
    </row>
    <row r="15" spans="1:16" ht="23.25" customHeight="1" thickBot="1">
      <c r="A15" s="40"/>
      <c r="B15" s="5"/>
      <c r="C15" s="12"/>
      <c r="D15" s="12"/>
      <c r="E15" s="12"/>
      <c r="F15" s="12"/>
      <c r="G15" s="12"/>
      <c r="H15" s="490" t="s">
        <v>20</v>
      </c>
      <c r="I15" s="490"/>
      <c r="J15" s="90">
        <f>SUM(J11:J12)</f>
        <v>20760</v>
      </c>
      <c r="K15" s="91">
        <f>SUM(K11:K12)</f>
        <v>5000</v>
      </c>
      <c r="L15" s="115"/>
      <c r="M15" s="62"/>
    </row>
    <row r="16" spans="1:16" ht="23.25" customHeight="1" thickTop="1">
      <c r="A16" s="40"/>
      <c r="B16" s="5"/>
      <c r="C16" s="12"/>
      <c r="D16" s="12"/>
      <c r="E16" s="12"/>
      <c r="F16" s="12"/>
      <c r="G16" s="12"/>
      <c r="H16" s="3"/>
      <c r="I16" s="92"/>
      <c r="J16" s="93"/>
      <c r="K16" s="94"/>
      <c r="L16" s="115"/>
      <c r="M16" s="62"/>
    </row>
    <row r="17" spans="1:13" ht="23.25" customHeight="1">
      <c r="A17" s="38" t="s">
        <v>52</v>
      </c>
      <c r="B17" s="109">
        <v>5</v>
      </c>
      <c r="C17" s="13">
        <v>0.65</v>
      </c>
      <c r="D17" s="13">
        <v>0.7</v>
      </c>
      <c r="E17" s="13">
        <v>0.75</v>
      </c>
      <c r="F17" s="13">
        <v>0.8</v>
      </c>
      <c r="G17" s="13">
        <v>0.85</v>
      </c>
      <c r="H17" s="475" t="s">
        <v>46</v>
      </c>
      <c r="I17" s="476"/>
      <c r="J17" s="476"/>
      <c r="K17" s="477"/>
      <c r="L17" s="114">
        <f>'[1]6 เดือน'!$L$17</f>
        <v>1</v>
      </c>
      <c r="M17" s="61">
        <f>IF(L17=0,"-",L17*B17/B$94)</f>
        <v>0.05</v>
      </c>
    </row>
    <row r="18" spans="1:13" ht="23.25" customHeight="1">
      <c r="A18" s="40" t="s">
        <v>44</v>
      </c>
      <c r="B18" s="5"/>
      <c r="C18" s="12"/>
      <c r="D18" s="12"/>
      <c r="E18" s="12"/>
      <c r="F18" s="12"/>
      <c r="G18" s="12"/>
      <c r="H18" s="469" t="s">
        <v>47</v>
      </c>
      <c r="I18" s="470"/>
      <c r="J18" s="470"/>
      <c r="K18" s="471"/>
      <c r="L18" s="115"/>
      <c r="M18" s="62"/>
    </row>
    <row r="19" spans="1:13" ht="23.25" customHeight="1">
      <c r="A19" s="44"/>
      <c r="B19" s="5"/>
      <c r="C19" s="12"/>
      <c r="D19" s="12"/>
      <c r="E19" s="12"/>
      <c r="F19" s="12"/>
      <c r="G19" s="12"/>
      <c r="H19" s="469" t="s">
        <v>48</v>
      </c>
      <c r="I19" s="470"/>
      <c r="J19" s="470"/>
      <c r="K19" s="471"/>
      <c r="L19" s="115"/>
      <c r="M19" s="62"/>
    </row>
    <row r="20" spans="1:13" ht="23.25" customHeight="1">
      <c r="A20" s="44"/>
      <c r="B20" s="5"/>
      <c r="C20" s="12"/>
      <c r="D20" s="12"/>
      <c r="E20" s="12"/>
      <c r="F20" s="12"/>
      <c r="G20" s="12"/>
      <c r="H20" s="469" t="s">
        <v>49</v>
      </c>
      <c r="I20" s="470"/>
      <c r="J20" s="470"/>
      <c r="K20" s="471"/>
      <c r="L20" s="115"/>
      <c r="M20" s="62"/>
    </row>
    <row r="21" spans="1:13" ht="23.25" customHeight="1">
      <c r="A21" s="44"/>
      <c r="B21" s="5"/>
      <c r="C21" s="12"/>
      <c r="D21" s="12"/>
      <c r="E21" s="12"/>
      <c r="F21" s="12"/>
      <c r="G21" s="12"/>
      <c r="H21" s="469" t="s">
        <v>50</v>
      </c>
      <c r="I21" s="470"/>
      <c r="J21" s="470"/>
      <c r="K21" s="471"/>
      <c r="L21" s="115"/>
      <c r="M21" s="62"/>
    </row>
    <row r="22" spans="1:13" ht="23.25" customHeight="1">
      <c r="A22" s="44"/>
      <c r="B22" s="5"/>
      <c r="C22" s="12"/>
      <c r="D22" s="12"/>
      <c r="E22" s="12"/>
      <c r="F22" s="12"/>
      <c r="G22" s="12"/>
      <c r="H22" s="95"/>
      <c r="I22" s="51" t="s">
        <v>54</v>
      </c>
      <c r="J22" s="111" t="e">
        <f>'[1]6 เดือน'!$J$22</f>
        <v>#REF!</v>
      </c>
      <c r="K22" s="76" t="s">
        <v>51</v>
      </c>
      <c r="L22" s="115"/>
      <c r="M22" s="62"/>
    </row>
    <row r="23" spans="1:13" ht="23.25" customHeight="1">
      <c r="A23" s="45"/>
      <c r="B23" s="14"/>
      <c r="C23" s="6"/>
      <c r="D23" s="6"/>
      <c r="E23" s="6"/>
      <c r="F23" s="6"/>
      <c r="G23" s="6"/>
      <c r="H23" s="491"/>
      <c r="I23" s="481"/>
      <c r="J23" s="481"/>
      <c r="K23" s="482"/>
      <c r="L23" s="116"/>
      <c r="M23" s="63"/>
    </row>
    <row r="24" spans="1:13" ht="23.25" customHeight="1">
      <c r="A24" s="38" t="s">
        <v>53</v>
      </c>
      <c r="B24" s="109">
        <v>10</v>
      </c>
      <c r="C24" s="13">
        <v>0.73</v>
      </c>
      <c r="D24" s="13">
        <v>0.76</v>
      </c>
      <c r="E24" s="13">
        <v>0.79</v>
      </c>
      <c r="F24" s="13">
        <v>0.82</v>
      </c>
      <c r="G24" s="13">
        <v>0.85</v>
      </c>
      <c r="H24" s="476" t="s">
        <v>82</v>
      </c>
      <c r="I24" s="476"/>
      <c r="J24" s="476"/>
      <c r="K24" s="477"/>
      <c r="L24" s="114">
        <f>'[1]6 เดือน'!$L$24</f>
        <v>1</v>
      </c>
      <c r="M24" s="61">
        <f>IF(L24=0,"-",L24*B24/B$94)</f>
        <v>0.1</v>
      </c>
    </row>
    <row r="25" spans="1:13" ht="23.25" customHeight="1">
      <c r="A25" s="40" t="s">
        <v>21</v>
      </c>
      <c r="B25" s="5"/>
      <c r="C25" s="12"/>
      <c r="D25" s="12"/>
      <c r="E25" s="12"/>
      <c r="F25" s="12"/>
      <c r="G25" s="12"/>
      <c r="H25" s="469" t="s">
        <v>83</v>
      </c>
      <c r="I25" s="470"/>
      <c r="J25" s="470"/>
      <c r="K25" s="471"/>
      <c r="L25" s="115"/>
      <c r="M25" s="62"/>
    </row>
    <row r="26" spans="1:13" ht="23.25" customHeight="1">
      <c r="A26" s="46"/>
      <c r="B26" s="5"/>
      <c r="C26" s="12"/>
      <c r="D26" s="12"/>
      <c r="E26" s="12"/>
      <c r="F26" s="12"/>
      <c r="G26" s="12"/>
      <c r="H26" s="469" t="s">
        <v>55</v>
      </c>
      <c r="I26" s="470"/>
      <c r="J26" s="470"/>
      <c r="K26" s="471"/>
      <c r="L26" s="115"/>
      <c r="M26" s="62"/>
    </row>
    <row r="27" spans="1:13" ht="23.25" customHeight="1">
      <c r="A27" s="46"/>
      <c r="B27" s="5"/>
      <c r="C27" s="12"/>
      <c r="D27" s="12"/>
      <c r="E27" s="12"/>
      <c r="F27" s="12"/>
      <c r="G27" s="12"/>
      <c r="H27" s="47"/>
      <c r="I27" s="48" t="s">
        <v>56</v>
      </c>
      <c r="J27" s="111">
        <v>29.4</v>
      </c>
      <c r="K27" s="76" t="s">
        <v>51</v>
      </c>
      <c r="L27" s="115"/>
      <c r="M27" s="62"/>
    </row>
    <row r="28" spans="1:13" ht="23.25" customHeight="1">
      <c r="A28" s="49"/>
      <c r="B28" s="14"/>
      <c r="C28" s="6"/>
      <c r="D28" s="6"/>
      <c r="E28" s="6"/>
      <c r="F28" s="6"/>
      <c r="G28" s="6"/>
      <c r="H28" s="96"/>
      <c r="I28" s="97"/>
      <c r="J28" s="97"/>
      <c r="K28" s="98"/>
      <c r="L28" s="116"/>
      <c r="M28" s="63"/>
    </row>
    <row r="29" spans="1:13" ht="24.75" customHeight="1">
      <c r="A29" s="38" t="s">
        <v>22</v>
      </c>
      <c r="B29" s="109">
        <v>5</v>
      </c>
      <c r="C29" s="15">
        <v>0.92</v>
      </c>
      <c r="D29" s="15">
        <v>0.94</v>
      </c>
      <c r="E29" s="15">
        <v>0.96</v>
      </c>
      <c r="F29" s="15">
        <v>0.98</v>
      </c>
      <c r="G29" s="15">
        <v>1</v>
      </c>
      <c r="H29" s="475" t="s">
        <v>57</v>
      </c>
      <c r="I29" s="476"/>
      <c r="J29" s="476"/>
      <c r="K29" s="477"/>
      <c r="L29" s="114">
        <f>'[1]6 เดือน'!$L$29</f>
        <v>1</v>
      </c>
      <c r="M29" s="61">
        <f>IF(L29=0,"-",L29*B29/B$94)</f>
        <v>0.05</v>
      </c>
    </row>
    <row r="30" spans="1:13" ht="24.75" customHeight="1">
      <c r="A30" s="40" t="s">
        <v>23</v>
      </c>
      <c r="B30" s="5"/>
      <c r="C30" s="12"/>
      <c r="D30" s="12"/>
      <c r="E30" s="12"/>
      <c r="F30" s="12"/>
      <c r="G30" s="12"/>
      <c r="H30" s="469" t="s">
        <v>58</v>
      </c>
      <c r="I30" s="470"/>
      <c r="J30" s="470"/>
      <c r="K30" s="471"/>
      <c r="L30" s="115"/>
      <c r="M30" s="62"/>
    </row>
    <row r="31" spans="1:13" ht="24.75" customHeight="1">
      <c r="A31" s="40" t="s">
        <v>24</v>
      </c>
      <c r="B31" s="5"/>
      <c r="C31" s="12"/>
      <c r="D31" s="12"/>
      <c r="E31" s="12"/>
      <c r="F31" s="12"/>
      <c r="G31" s="12"/>
      <c r="H31" s="469" t="s">
        <v>77</v>
      </c>
      <c r="I31" s="470"/>
      <c r="J31" s="470"/>
      <c r="K31" s="471"/>
      <c r="L31" s="115"/>
      <c r="M31" s="62"/>
    </row>
    <row r="32" spans="1:13" ht="24.75" customHeight="1">
      <c r="A32" s="46"/>
      <c r="B32" s="5"/>
      <c r="C32" s="12"/>
      <c r="D32" s="12"/>
      <c r="E32" s="12"/>
      <c r="F32" s="12"/>
      <c r="G32" s="12"/>
      <c r="H32" s="469" t="s">
        <v>59</v>
      </c>
      <c r="I32" s="470"/>
      <c r="J32" s="470"/>
      <c r="K32" s="471"/>
      <c r="L32" s="115"/>
      <c r="M32" s="62"/>
    </row>
    <row r="33" spans="1:13" ht="24.75" customHeight="1">
      <c r="A33" s="46"/>
      <c r="B33" s="5"/>
      <c r="C33" s="12"/>
      <c r="D33" s="12"/>
      <c r="E33" s="12"/>
      <c r="F33" s="12"/>
      <c r="G33" s="12"/>
      <c r="H33" s="75"/>
      <c r="I33" s="48" t="s">
        <v>56</v>
      </c>
      <c r="J33" s="111">
        <v>35.54</v>
      </c>
      <c r="K33" s="76" t="s">
        <v>51</v>
      </c>
      <c r="L33" s="115"/>
      <c r="M33" s="62"/>
    </row>
    <row r="34" spans="1:13" ht="24.75" customHeight="1">
      <c r="A34" s="46"/>
      <c r="B34" s="5"/>
      <c r="C34" s="12"/>
      <c r="D34" s="12"/>
      <c r="E34" s="12"/>
      <c r="F34" s="12"/>
      <c r="G34" s="12"/>
      <c r="H34" s="77"/>
      <c r="I34" s="70"/>
      <c r="J34" s="70"/>
      <c r="K34" s="78"/>
      <c r="L34" s="115"/>
      <c r="M34" s="62"/>
    </row>
    <row r="35" spans="1:13" ht="24.75" customHeight="1">
      <c r="A35" s="38" t="s">
        <v>25</v>
      </c>
      <c r="B35" s="109">
        <v>10</v>
      </c>
      <c r="C35" s="15">
        <v>0.96</v>
      </c>
      <c r="D35" s="15">
        <v>0.97</v>
      </c>
      <c r="E35" s="15">
        <v>0.98</v>
      </c>
      <c r="F35" s="15">
        <v>0.99</v>
      </c>
      <c r="G35" s="15">
        <v>1</v>
      </c>
      <c r="H35" s="475" t="s">
        <v>73</v>
      </c>
      <c r="I35" s="476"/>
      <c r="J35" s="476"/>
      <c r="K35" s="477"/>
      <c r="L35" s="114">
        <v>1</v>
      </c>
      <c r="M35" s="61">
        <f>IF(L35=0,"-",L35*B35/B$94)</f>
        <v>0.1</v>
      </c>
    </row>
    <row r="36" spans="1:13" ht="24.75" customHeight="1">
      <c r="A36" s="40" t="s">
        <v>26</v>
      </c>
      <c r="B36" s="5"/>
      <c r="C36" s="12"/>
      <c r="D36" s="12"/>
      <c r="E36" s="12"/>
      <c r="F36" s="12"/>
      <c r="G36" s="12"/>
      <c r="H36" s="483" t="s">
        <v>74</v>
      </c>
      <c r="I36" s="484"/>
      <c r="J36" s="484"/>
      <c r="K36" s="485"/>
      <c r="L36" s="115"/>
      <c r="M36" s="62"/>
    </row>
    <row r="37" spans="1:13" ht="24.75" customHeight="1">
      <c r="A37" s="46"/>
      <c r="B37" s="5"/>
      <c r="C37" s="12"/>
      <c r="D37" s="12"/>
      <c r="E37" s="12"/>
      <c r="F37" s="12"/>
      <c r="G37" s="12"/>
      <c r="H37" s="483" t="s">
        <v>75</v>
      </c>
      <c r="I37" s="484"/>
      <c r="J37" s="484"/>
      <c r="K37" s="485"/>
      <c r="L37" s="115"/>
      <c r="M37" s="62"/>
    </row>
    <row r="38" spans="1:13" ht="24.75" customHeight="1">
      <c r="A38" s="46"/>
      <c r="B38" s="5"/>
      <c r="C38" s="12"/>
      <c r="D38" s="12"/>
      <c r="E38" s="12"/>
      <c r="F38" s="12"/>
      <c r="G38" s="12"/>
      <c r="H38" s="483" t="s">
        <v>76</v>
      </c>
      <c r="I38" s="486"/>
      <c r="J38" s="486"/>
      <c r="K38" s="487"/>
      <c r="L38" s="115"/>
      <c r="M38" s="62"/>
    </row>
    <row r="39" spans="1:13" ht="24.75" customHeight="1">
      <c r="A39" s="46"/>
      <c r="B39" s="5"/>
      <c r="C39" s="12"/>
      <c r="D39" s="12"/>
      <c r="E39" s="12"/>
      <c r="F39" s="12"/>
      <c r="G39" s="12"/>
      <c r="H39" s="75"/>
      <c r="I39" s="48" t="s">
        <v>56</v>
      </c>
      <c r="J39" s="111">
        <v>87.99</v>
      </c>
      <c r="K39" s="76" t="s">
        <v>51</v>
      </c>
      <c r="L39" s="115"/>
      <c r="M39" s="62"/>
    </row>
    <row r="40" spans="1:13" ht="24.75" customHeight="1">
      <c r="A40" s="49"/>
      <c r="B40" s="14"/>
      <c r="C40" s="6"/>
      <c r="D40" s="6"/>
      <c r="E40" s="6"/>
      <c r="F40" s="6"/>
      <c r="G40" s="6"/>
      <c r="H40" s="96"/>
      <c r="I40" s="99"/>
      <c r="J40" s="99"/>
      <c r="K40" s="100"/>
      <c r="L40" s="116"/>
      <c r="M40" s="63"/>
    </row>
    <row r="41" spans="1:13" ht="24.75" customHeight="1">
      <c r="A41" s="38" t="s">
        <v>27</v>
      </c>
      <c r="B41" s="109">
        <v>10</v>
      </c>
      <c r="C41" s="16">
        <v>0.96</v>
      </c>
      <c r="D41" s="16">
        <v>0.97</v>
      </c>
      <c r="E41" s="16">
        <v>0.98</v>
      </c>
      <c r="F41" s="16">
        <v>0.99</v>
      </c>
      <c r="G41" s="16">
        <v>1</v>
      </c>
      <c r="H41" s="475" t="s">
        <v>62</v>
      </c>
      <c r="I41" s="476"/>
      <c r="J41" s="476"/>
      <c r="K41" s="477"/>
      <c r="L41" s="114">
        <f>'[1]6 เดือน'!$L$41</f>
        <v>1</v>
      </c>
      <c r="M41" s="61">
        <f>IF(L41=0,"-",L41*B41/B$94)</f>
        <v>0.1</v>
      </c>
    </row>
    <row r="42" spans="1:13" ht="24.75" customHeight="1">
      <c r="A42" s="40" t="s">
        <v>28</v>
      </c>
      <c r="B42" s="5"/>
      <c r="C42" s="17"/>
      <c r="D42" s="17"/>
      <c r="E42" s="17"/>
      <c r="F42" s="17"/>
      <c r="G42" s="17"/>
      <c r="H42" s="469" t="s">
        <v>63</v>
      </c>
      <c r="I42" s="470"/>
      <c r="J42" s="470"/>
      <c r="K42" s="471"/>
      <c r="L42" s="115"/>
      <c r="M42" s="62"/>
    </row>
    <row r="43" spans="1:13" ht="24.75" customHeight="1">
      <c r="A43" s="40" t="s">
        <v>60</v>
      </c>
      <c r="B43" s="5"/>
      <c r="C43" s="17"/>
      <c r="D43" s="17"/>
      <c r="E43" s="17"/>
      <c r="F43" s="17"/>
      <c r="G43" s="17"/>
      <c r="H43" s="469" t="s">
        <v>64</v>
      </c>
      <c r="I43" s="470"/>
      <c r="J43" s="470"/>
      <c r="K43" s="471"/>
      <c r="L43" s="115"/>
      <c r="M43" s="62"/>
    </row>
    <row r="44" spans="1:13" ht="24.75" customHeight="1">
      <c r="A44" s="40"/>
      <c r="B44" s="5"/>
      <c r="C44" s="17"/>
      <c r="D44" s="17"/>
      <c r="E44" s="17"/>
      <c r="F44" s="17"/>
      <c r="G44" s="17"/>
      <c r="H44" s="47" t="s">
        <v>65</v>
      </c>
      <c r="I44" s="51"/>
      <c r="J44" s="92"/>
      <c r="K44" s="101"/>
      <c r="L44" s="115"/>
      <c r="M44" s="62"/>
    </row>
    <row r="45" spans="1:13" ht="24.75" customHeight="1">
      <c r="A45" s="40"/>
      <c r="B45" s="5"/>
      <c r="C45" s="17"/>
      <c r="D45" s="17"/>
      <c r="E45" s="17"/>
      <c r="F45" s="17"/>
      <c r="G45" s="17"/>
      <c r="H45" s="47"/>
      <c r="I45" s="51" t="s">
        <v>66</v>
      </c>
      <c r="J45" s="111">
        <v>0</v>
      </c>
      <c r="K45" s="101" t="s">
        <v>61</v>
      </c>
      <c r="L45" s="115"/>
      <c r="M45" s="62"/>
    </row>
    <row r="46" spans="1:13" ht="24.75" customHeight="1">
      <c r="A46" s="40"/>
      <c r="B46" s="5"/>
      <c r="C46" s="17"/>
      <c r="D46" s="17"/>
      <c r="E46" s="17"/>
      <c r="F46" s="17"/>
      <c r="G46" s="17"/>
      <c r="H46" s="47"/>
      <c r="I46" s="51" t="s">
        <v>67</v>
      </c>
      <c r="J46" s="111">
        <v>0</v>
      </c>
      <c r="K46" s="101" t="s">
        <v>61</v>
      </c>
      <c r="L46" s="115"/>
      <c r="M46" s="62"/>
    </row>
    <row r="47" spans="1:13" ht="24.75" customHeight="1">
      <c r="A47" s="40"/>
      <c r="B47" s="5"/>
      <c r="C47" s="17"/>
      <c r="D47" s="17"/>
      <c r="E47" s="17"/>
      <c r="F47" s="17"/>
      <c r="G47" s="17"/>
      <c r="H47" s="75"/>
      <c r="I47" s="48" t="s">
        <v>81</v>
      </c>
      <c r="J47" s="111">
        <v>0</v>
      </c>
      <c r="K47" s="76" t="s">
        <v>51</v>
      </c>
      <c r="L47" s="115"/>
      <c r="M47" s="62"/>
    </row>
    <row r="48" spans="1:13" ht="25.5">
      <c r="A48" s="40"/>
      <c r="B48" s="5"/>
      <c r="C48" s="17"/>
      <c r="D48" s="17"/>
      <c r="E48" s="17"/>
      <c r="F48" s="17"/>
      <c r="G48" s="17"/>
      <c r="H48" s="478"/>
      <c r="I48" s="481"/>
      <c r="J48" s="481"/>
      <c r="K48" s="482"/>
      <c r="L48" s="115"/>
      <c r="M48" s="62"/>
    </row>
    <row r="49" spans="1:13" ht="24.75" customHeight="1">
      <c r="A49" s="38" t="s">
        <v>68</v>
      </c>
      <c r="B49" s="109">
        <v>5</v>
      </c>
      <c r="C49" s="15">
        <v>0.5</v>
      </c>
      <c r="D49" s="15">
        <v>0.75</v>
      </c>
      <c r="E49" s="15">
        <v>1</v>
      </c>
      <c r="F49" s="15">
        <v>1</v>
      </c>
      <c r="G49" s="15">
        <v>1</v>
      </c>
      <c r="H49" s="475" t="s">
        <v>78</v>
      </c>
      <c r="I49" s="476"/>
      <c r="J49" s="476"/>
      <c r="K49" s="477"/>
      <c r="L49" s="114">
        <f>'[1]6 เดือน'!$L$49</f>
        <v>1</v>
      </c>
      <c r="M49" s="61">
        <f>IF(L49=0,"-",L49*B49/B$94)</f>
        <v>0.05</v>
      </c>
    </row>
    <row r="50" spans="1:13" ht="24.75" customHeight="1">
      <c r="A50" s="40" t="s">
        <v>69</v>
      </c>
      <c r="B50" s="3"/>
      <c r="C50" s="18"/>
      <c r="D50" s="18"/>
      <c r="E50" s="18"/>
      <c r="F50" s="18" t="s">
        <v>70</v>
      </c>
      <c r="G50" s="18" t="s">
        <v>70</v>
      </c>
      <c r="H50" s="470" t="s">
        <v>79</v>
      </c>
      <c r="I50" s="470"/>
      <c r="J50" s="470"/>
      <c r="K50" s="471"/>
      <c r="L50" s="115"/>
      <c r="M50" s="62"/>
    </row>
    <row r="51" spans="1:13" ht="24.75" customHeight="1">
      <c r="A51" s="40"/>
      <c r="B51" s="3"/>
      <c r="C51" s="18"/>
      <c r="D51" s="18"/>
      <c r="E51" s="18"/>
      <c r="F51" s="18" t="s">
        <v>71</v>
      </c>
      <c r="G51" s="18" t="s">
        <v>72</v>
      </c>
      <c r="H51" s="470" t="s">
        <v>80</v>
      </c>
      <c r="I51" s="470"/>
      <c r="J51" s="470"/>
      <c r="K51" s="471"/>
      <c r="L51" s="115"/>
      <c r="M51" s="62"/>
    </row>
    <row r="52" spans="1:13" ht="24.75" customHeight="1">
      <c r="A52" s="40"/>
      <c r="B52" s="3"/>
      <c r="C52" s="19"/>
      <c r="D52" s="19"/>
      <c r="E52" s="19"/>
      <c r="F52" s="19"/>
      <c r="G52" s="19"/>
      <c r="H52" s="75"/>
      <c r="I52" s="48" t="s">
        <v>56</v>
      </c>
      <c r="J52" s="111">
        <v>0</v>
      </c>
      <c r="K52" s="76" t="s">
        <v>51</v>
      </c>
      <c r="L52" s="115"/>
      <c r="M52" s="62"/>
    </row>
    <row r="53" spans="1:13" ht="25.5">
      <c r="A53" s="50"/>
      <c r="B53" s="14"/>
      <c r="C53" s="6"/>
      <c r="D53" s="6"/>
      <c r="E53" s="6"/>
      <c r="F53" s="6"/>
      <c r="G53" s="6"/>
      <c r="H53" s="478"/>
      <c r="I53" s="479"/>
      <c r="J53" s="479"/>
      <c r="K53" s="480"/>
      <c r="L53" s="116"/>
      <c r="M53" s="63"/>
    </row>
    <row r="54" spans="1:13" ht="24.75" customHeight="1">
      <c r="A54" s="38" t="s">
        <v>84</v>
      </c>
      <c r="B54" s="109">
        <v>10</v>
      </c>
      <c r="C54" s="15">
        <v>0.78</v>
      </c>
      <c r="D54" s="15">
        <v>0.81</v>
      </c>
      <c r="E54" s="15">
        <v>0.84</v>
      </c>
      <c r="F54" s="15">
        <v>0.87</v>
      </c>
      <c r="G54" s="15">
        <v>0.9</v>
      </c>
      <c r="H54" s="475" t="s">
        <v>99</v>
      </c>
      <c r="I54" s="476"/>
      <c r="J54" s="476"/>
      <c r="K54" s="477"/>
      <c r="L54" s="114">
        <v>1</v>
      </c>
      <c r="M54" s="61">
        <f>IF(L54=0,"-",L54*B54/B$94)</f>
        <v>0.1</v>
      </c>
    </row>
    <row r="55" spans="1:13" ht="24.75" customHeight="1">
      <c r="A55" s="40" t="s">
        <v>85</v>
      </c>
      <c r="B55" s="5"/>
      <c r="C55" s="17"/>
      <c r="D55" s="17"/>
      <c r="E55" s="17"/>
      <c r="F55" s="17"/>
      <c r="G55" s="17"/>
      <c r="H55" s="469" t="s">
        <v>100</v>
      </c>
      <c r="I55" s="470"/>
      <c r="J55" s="470"/>
      <c r="K55" s="471"/>
      <c r="L55" s="115"/>
      <c r="M55" s="62"/>
    </row>
    <row r="56" spans="1:13" ht="24.75" customHeight="1">
      <c r="A56" s="46"/>
      <c r="B56" s="5"/>
      <c r="C56" s="17"/>
      <c r="D56" s="17"/>
      <c r="E56" s="17"/>
      <c r="F56" s="17"/>
      <c r="G56" s="17"/>
      <c r="H56" s="48"/>
      <c r="I56" s="48" t="s">
        <v>87</v>
      </c>
      <c r="J56" s="111">
        <v>3468.08</v>
      </c>
      <c r="K56" s="76" t="s">
        <v>34</v>
      </c>
      <c r="L56" s="115"/>
      <c r="M56" s="62"/>
    </row>
    <row r="57" spans="1:13" ht="24.75" customHeight="1">
      <c r="A57" s="46"/>
      <c r="B57" s="5"/>
      <c r="C57" s="17"/>
      <c r="D57" s="17"/>
      <c r="E57" s="17"/>
      <c r="F57" s="17"/>
      <c r="G57" s="17"/>
      <c r="H57" s="48"/>
      <c r="I57" s="48" t="s">
        <v>86</v>
      </c>
      <c r="J57" s="111">
        <v>1674.66</v>
      </c>
      <c r="K57" s="76" t="s">
        <v>34</v>
      </c>
      <c r="L57" s="115"/>
      <c r="M57" s="62"/>
    </row>
    <row r="58" spans="1:13" ht="24.75" customHeight="1">
      <c r="A58" s="46"/>
      <c r="B58" s="5"/>
      <c r="C58" s="17"/>
      <c r="D58" s="17"/>
      <c r="E58" s="17"/>
      <c r="F58" s="17"/>
      <c r="G58" s="17"/>
      <c r="H58" s="48"/>
      <c r="I58" s="48" t="s">
        <v>88</v>
      </c>
      <c r="J58" s="111">
        <f>J57*100/J56</f>
        <v>48.287813429909349</v>
      </c>
      <c r="K58" s="76" t="s">
        <v>51</v>
      </c>
      <c r="L58" s="115"/>
      <c r="M58" s="62"/>
    </row>
    <row r="59" spans="1:13" ht="27.75" customHeight="1">
      <c r="A59" s="49"/>
      <c r="B59" s="14"/>
      <c r="C59" s="20"/>
      <c r="D59" s="20"/>
      <c r="E59" s="20"/>
      <c r="F59" s="20"/>
      <c r="G59" s="20"/>
      <c r="H59" s="102"/>
      <c r="I59" s="99"/>
      <c r="J59" s="103"/>
      <c r="K59" s="100"/>
      <c r="L59" s="116"/>
      <c r="M59" s="63"/>
    </row>
    <row r="60" spans="1:13" ht="24.75" customHeight="1">
      <c r="A60" s="38" t="s">
        <v>89</v>
      </c>
      <c r="B60" s="109">
        <v>5</v>
      </c>
      <c r="C60" s="15">
        <v>0.6</v>
      </c>
      <c r="D60" s="15">
        <v>0.65</v>
      </c>
      <c r="E60" s="15">
        <v>0.7</v>
      </c>
      <c r="F60" s="15">
        <v>0.75</v>
      </c>
      <c r="G60" s="15">
        <v>0.8</v>
      </c>
      <c r="H60" s="475" t="s">
        <v>92</v>
      </c>
      <c r="I60" s="476"/>
      <c r="J60" s="476"/>
      <c r="K60" s="477"/>
      <c r="L60" s="114">
        <f>'[1]6 เดือน'!$L$60</f>
        <v>1</v>
      </c>
      <c r="M60" s="61">
        <f>IF(L60=0,"-",L60*B60/B$94)</f>
        <v>0.05</v>
      </c>
    </row>
    <row r="61" spans="1:13" ht="24.75" customHeight="1">
      <c r="A61" s="40" t="s">
        <v>90</v>
      </c>
      <c r="B61" s="3"/>
      <c r="C61" s="21"/>
      <c r="D61" s="21"/>
      <c r="E61" s="21"/>
      <c r="F61" s="21"/>
      <c r="G61" s="21"/>
      <c r="H61" s="469" t="s">
        <v>93</v>
      </c>
      <c r="I61" s="470"/>
      <c r="J61" s="470"/>
      <c r="K61" s="471"/>
      <c r="L61" s="115"/>
      <c r="M61" s="62"/>
    </row>
    <row r="62" spans="1:13" ht="24.75" customHeight="1">
      <c r="A62" s="40" t="s">
        <v>91</v>
      </c>
      <c r="B62" s="5"/>
      <c r="C62" s="12"/>
      <c r="D62" s="12"/>
      <c r="E62" s="12"/>
      <c r="F62" s="12"/>
      <c r="G62" s="12"/>
      <c r="H62" s="469" t="s">
        <v>94</v>
      </c>
      <c r="I62" s="470"/>
      <c r="J62" s="470"/>
      <c r="K62" s="471"/>
      <c r="L62" s="115"/>
      <c r="M62" s="62"/>
    </row>
    <row r="63" spans="1:13" ht="24.75" customHeight="1">
      <c r="A63" s="40"/>
      <c r="B63" s="5"/>
      <c r="C63" s="12"/>
      <c r="D63" s="12"/>
      <c r="E63" s="12"/>
      <c r="F63" s="12"/>
      <c r="G63" s="12"/>
      <c r="H63" s="75" t="s">
        <v>95</v>
      </c>
      <c r="I63" s="84"/>
      <c r="J63" s="84"/>
      <c r="K63" s="76"/>
      <c r="L63" s="115"/>
      <c r="M63" s="62"/>
    </row>
    <row r="64" spans="1:13" ht="24.75" customHeight="1">
      <c r="A64" s="40"/>
      <c r="B64" s="5"/>
      <c r="C64" s="12"/>
      <c r="D64" s="12"/>
      <c r="E64" s="12"/>
      <c r="F64" s="12"/>
      <c r="G64" s="12"/>
      <c r="H64" s="47"/>
      <c r="I64" s="51" t="s">
        <v>97</v>
      </c>
      <c r="J64" s="111">
        <v>0</v>
      </c>
      <c r="K64" s="101" t="s">
        <v>96</v>
      </c>
      <c r="L64" s="115"/>
      <c r="M64" s="62"/>
    </row>
    <row r="65" spans="1:32" ht="24.75" customHeight="1">
      <c r="A65" s="46"/>
      <c r="B65" s="5"/>
      <c r="C65" s="12"/>
      <c r="D65" s="12"/>
      <c r="E65" s="12"/>
      <c r="F65" s="12"/>
      <c r="G65" s="12"/>
      <c r="H65" s="47"/>
      <c r="I65" s="51" t="s">
        <v>98</v>
      </c>
      <c r="J65" s="111">
        <v>0</v>
      </c>
      <c r="K65" s="101" t="s">
        <v>96</v>
      </c>
      <c r="L65" s="115"/>
      <c r="M65" s="62"/>
    </row>
    <row r="66" spans="1:32" ht="24.75" customHeight="1">
      <c r="A66" s="46"/>
      <c r="B66" s="5"/>
      <c r="C66" s="12"/>
      <c r="D66" s="12"/>
      <c r="E66" s="12"/>
      <c r="F66" s="12"/>
      <c r="G66" s="12"/>
      <c r="H66" s="75"/>
      <c r="I66" s="51" t="s">
        <v>35</v>
      </c>
      <c r="J66" s="111">
        <v>0</v>
      </c>
      <c r="K66" s="76" t="s">
        <v>51</v>
      </c>
      <c r="L66" s="115"/>
      <c r="M66" s="62"/>
    </row>
    <row r="67" spans="1:32" ht="24.75" customHeight="1">
      <c r="A67" s="46"/>
      <c r="B67" s="5"/>
      <c r="C67" s="12"/>
      <c r="D67" s="12"/>
      <c r="E67" s="12"/>
      <c r="F67" s="12"/>
      <c r="G67" s="12"/>
      <c r="H67" s="48"/>
      <c r="I67" s="104"/>
      <c r="J67" s="104"/>
      <c r="K67" s="105"/>
      <c r="L67" s="115"/>
      <c r="M67" s="62"/>
    </row>
    <row r="68" spans="1:32" ht="24.75" customHeight="1">
      <c r="A68" s="38" t="s">
        <v>101</v>
      </c>
      <c r="B68" s="110">
        <v>5</v>
      </c>
      <c r="C68" s="22">
        <v>0.65</v>
      </c>
      <c r="D68" s="22">
        <v>0.7</v>
      </c>
      <c r="E68" s="22">
        <v>0.75</v>
      </c>
      <c r="F68" s="22">
        <v>0.8</v>
      </c>
      <c r="G68" s="22">
        <v>0.85</v>
      </c>
      <c r="H68" s="475" t="s">
        <v>103</v>
      </c>
      <c r="I68" s="476"/>
      <c r="J68" s="476"/>
      <c r="K68" s="477"/>
      <c r="L68" s="114">
        <f>'[1]6 เดือน'!$L$68</f>
        <v>1</v>
      </c>
      <c r="M68" s="61">
        <f>IF(L68=0,"-",L68*B68/B$94)</f>
        <v>0.05</v>
      </c>
    </row>
    <row r="69" spans="1:32" ht="24.75" customHeight="1">
      <c r="A69" s="40" t="s">
        <v>102</v>
      </c>
      <c r="B69" s="5"/>
      <c r="C69" s="17"/>
      <c r="D69" s="17"/>
      <c r="E69" s="17"/>
      <c r="F69" s="17"/>
      <c r="G69" s="17"/>
      <c r="H69" s="469" t="s">
        <v>104</v>
      </c>
      <c r="I69" s="470"/>
      <c r="J69" s="470"/>
      <c r="K69" s="471"/>
      <c r="L69" s="115"/>
      <c r="M69" s="62"/>
    </row>
    <row r="70" spans="1:32" ht="24.75" customHeight="1">
      <c r="A70" s="40"/>
      <c r="B70" s="5"/>
      <c r="C70" s="17"/>
      <c r="D70" s="17"/>
      <c r="E70" s="17"/>
      <c r="F70" s="17"/>
      <c r="G70" s="17"/>
      <c r="H70" s="469" t="s">
        <v>105</v>
      </c>
      <c r="I70" s="470"/>
      <c r="J70" s="470"/>
      <c r="K70" s="471"/>
      <c r="L70" s="115"/>
      <c r="M70" s="62"/>
    </row>
    <row r="71" spans="1:32" ht="24.75" customHeight="1">
      <c r="A71" s="40"/>
      <c r="B71" s="5"/>
      <c r="C71" s="17"/>
      <c r="D71" s="17"/>
      <c r="E71" s="17"/>
      <c r="F71" s="17"/>
      <c r="G71" s="17"/>
      <c r="H71" s="106"/>
      <c r="I71" s="107" t="s">
        <v>113</v>
      </c>
      <c r="J71" s="111">
        <v>0</v>
      </c>
      <c r="K71" s="76" t="s">
        <v>51</v>
      </c>
      <c r="L71" s="115"/>
      <c r="M71" s="62"/>
    </row>
    <row r="72" spans="1:32" ht="24.75" customHeight="1">
      <c r="A72" s="40"/>
      <c r="B72" s="5"/>
      <c r="C72" s="17"/>
      <c r="D72" s="17"/>
      <c r="E72" s="17"/>
      <c r="F72" s="17"/>
      <c r="G72" s="23"/>
      <c r="H72" s="66"/>
      <c r="I72" s="66"/>
      <c r="J72" s="66"/>
      <c r="K72" s="66"/>
      <c r="L72" s="115"/>
      <c r="M72" s="62"/>
    </row>
    <row r="73" spans="1:32" ht="24.75" customHeight="1">
      <c r="A73" s="38" t="s">
        <v>106</v>
      </c>
      <c r="B73" s="110">
        <v>5</v>
      </c>
      <c r="C73" s="24" t="s">
        <v>29</v>
      </c>
      <c r="D73" s="24" t="s">
        <v>30</v>
      </c>
      <c r="E73" s="24" t="s">
        <v>31</v>
      </c>
      <c r="F73" s="24" t="s">
        <v>32</v>
      </c>
      <c r="G73" s="24" t="s">
        <v>33</v>
      </c>
      <c r="H73" s="475" t="s">
        <v>108</v>
      </c>
      <c r="I73" s="476"/>
      <c r="J73" s="476"/>
      <c r="K73" s="477"/>
      <c r="L73" s="114">
        <f>'[1]6 เดือน'!$L$73</f>
        <v>1</v>
      </c>
      <c r="M73" s="61">
        <f>IF(L73=0,"-",L73*B73/B$94)</f>
        <v>0.05</v>
      </c>
      <c r="P73" s="1"/>
    </row>
    <row r="74" spans="1:32" ht="24.75" customHeight="1">
      <c r="A74" s="40" t="s">
        <v>107</v>
      </c>
      <c r="B74" s="5"/>
      <c r="C74" s="25">
        <v>1.5</v>
      </c>
      <c r="D74" s="25">
        <v>2</v>
      </c>
      <c r="E74" s="25">
        <v>2.5</v>
      </c>
      <c r="F74" s="25">
        <v>3</v>
      </c>
      <c r="G74" s="25">
        <v>5</v>
      </c>
      <c r="H74" s="469" t="s">
        <v>109</v>
      </c>
      <c r="I74" s="470"/>
      <c r="J74" s="470"/>
      <c r="K74" s="471"/>
      <c r="L74" s="115"/>
      <c r="M74" s="62"/>
    </row>
    <row r="75" spans="1:32" ht="24.75" customHeight="1">
      <c r="A75" s="40"/>
      <c r="B75" s="5"/>
      <c r="C75" s="23"/>
      <c r="D75" s="23"/>
      <c r="E75" s="23"/>
      <c r="F75" s="23"/>
      <c r="G75" s="23"/>
      <c r="H75" s="469" t="s">
        <v>110</v>
      </c>
      <c r="I75" s="470"/>
      <c r="J75" s="470"/>
      <c r="K75" s="471"/>
      <c r="L75" s="115"/>
      <c r="M75" s="62"/>
      <c r="P75" s="52"/>
      <c r="Q75" s="52"/>
    </row>
    <row r="76" spans="1:32" ht="24.75" customHeight="1">
      <c r="A76" s="40"/>
      <c r="B76" s="5"/>
      <c r="C76" s="23"/>
      <c r="D76" s="23"/>
      <c r="E76" s="23"/>
      <c r="F76" s="23"/>
      <c r="G76" s="23"/>
      <c r="H76" s="469" t="s">
        <v>111</v>
      </c>
      <c r="I76" s="470"/>
      <c r="J76" s="470"/>
      <c r="K76" s="471"/>
      <c r="L76" s="115"/>
      <c r="M76" s="62"/>
      <c r="P76" s="52"/>
      <c r="Q76" s="52"/>
    </row>
    <row r="77" spans="1:32" ht="24.75" customHeight="1">
      <c r="A77" s="40"/>
      <c r="B77" s="5"/>
      <c r="C77" s="23"/>
      <c r="D77" s="23"/>
      <c r="E77" s="23"/>
      <c r="F77" s="23"/>
      <c r="G77" s="23"/>
      <c r="H77" s="75"/>
      <c r="I77" s="51" t="s">
        <v>112</v>
      </c>
      <c r="J77" s="111">
        <v>0</v>
      </c>
      <c r="K77" s="101"/>
      <c r="L77" s="115"/>
      <c r="M77" s="62"/>
      <c r="P77" s="53"/>
      <c r="Q77" s="53"/>
      <c r="R77" s="54"/>
    </row>
    <row r="78" spans="1:32" ht="27" customHeight="1">
      <c r="A78" s="50"/>
      <c r="B78" s="14"/>
      <c r="C78" s="20"/>
      <c r="D78" s="20"/>
      <c r="E78" s="20"/>
      <c r="F78" s="20"/>
      <c r="G78" s="20"/>
      <c r="H78" s="96"/>
      <c r="I78" s="99"/>
      <c r="J78" s="99"/>
      <c r="K78" s="100"/>
      <c r="L78" s="116"/>
      <c r="M78" s="63"/>
    </row>
    <row r="79" spans="1:32" ht="24.75" customHeight="1">
      <c r="A79" s="55" t="s">
        <v>132</v>
      </c>
      <c r="B79" s="110">
        <v>5</v>
      </c>
      <c r="C79" s="26">
        <v>1</v>
      </c>
      <c r="D79" s="26">
        <v>2</v>
      </c>
      <c r="E79" s="26">
        <v>3</v>
      </c>
      <c r="F79" s="26">
        <v>4</v>
      </c>
      <c r="G79" s="26">
        <v>5</v>
      </c>
      <c r="H79" s="475" t="s">
        <v>123</v>
      </c>
      <c r="I79" s="476"/>
      <c r="J79" s="476"/>
      <c r="K79" s="477"/>
      <c r="L79" s="114">
        <f>'[1]7 เดือน'!$L$79</f>
        <v>4.4117647058823541</v>
      </c>
      <c r="M79" s="61">
        <f>IF(L79=0,"-",L79*B79/B$94)</f>
        <v>0.22058823529411772</v>
      </c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</row>
    <row r="80" spans="1:32" ht="24.75" customHeight="1">
      <c r="A80" s="56" t="s">
        <v>36</v>
      </c>
      <c r="B80" s="27"/>
      <c r="C80" s="17"/>
      <c r="D80" s="17"/>
      <c r="E80" s="17"/>
      <c r="F80" s="17"/>
      <c r="G80" s="28"/>
      <c r="H80" s="75" t="s">
        <v>124</v>
      </c>
      <c r="I80" s="92"/>
      <c r="J80" s="108"/>
      <c r="K80" s="105"/>
      <c r="L80" s="117"/>
      <c r="M80" s="62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</row>
    <row r="81" spans="1:32" ht="24.75" customHeight="1">
      <c r="A81" s="56"/>
      <c r="B81" s="27"/>
      <c r="C81" s="17"/>
      <c r="D81" s="17"/>
      <c r="E81" s="17"/>
      <c r="F81" s="17"/>
      <c r="G81" s="17"/>
      <c r="H81" s="84" t="s">
        <v>125</v>
      </c>
      <c r="I81" s="92"/>
      <c r="J81" s="108"/>
      <c r="K81" s="105"/>
      <c r="L81" s="117"/>
      <c r="M81" s="62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</row>
    <row r="82" spans="1:32" ht="24.75" customHeight="1">
      <c r="A82" s="56"/>
      <c r="B82" s="27"/>
      <c r="C82" s="17"/>
      <c r="D82" s="17"/>
      <c r="E82" s="17"/>
      <c r="F82" s="17"/>
      <c r="G82" s="17"/>
      <c r="H82" s="75" t="s">
        <v>126</v>
      </c>
      <c r="I82" s="92"/>
      <c r="J82" s="108"/>
      <c r="K82" s="105"/>
      <c r="L82" s="117"/>
      <c r="M82" s="62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</row>
    <row r="83" spans="1:32" ht="24.75" customHeight="1">
      <c r="A83" s="56"/>
      <c r="B83" s="27"/>
      <c r="C83" s="17"/>
      <c r="D83" s="17"/>
      <c r="E83" s="17"/>
      <c r="F83" s="17"/>
      <c r="G83" s="17"/>
      <c r="H83" s="75" t="s">
        <v>127</v>
      </c>
      <c r="I83" s="92"/>
      <c r="J83" s="108"/>
      <c r="K83" s="105"/>
      <c r="L83" s="117"/>
      <c r="M83" s="62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</row>
    <row r="84" spans="1:32" ht="24.75" customHeight="1">
      <c r="A84" s="56"/>
      <c r="B84" s="27"/>
      <c r="C84" s="17"/>
      <c r="D84" s="17"/>
      <c r="E84" s="17"/>
      <c r="F84" s="17"/>
      <c r="G84" s="17"/>
      <c r="H84" s="75"/>
      <c r="I84" s="51" t="s">
        <v>114</v>
      </c>
      <c r="J84" s="112">
        <f>'[1]7 เดือน'!$L$79</f>
        <v>4.4117647058823541</v>
      </c>
      <c r="K84" s="101"/>
      <c r="L84" s="117"/>
      <c r="M84" s="62"/>
      <c r="O84" s="58"/>
      <c r="P84" s="58"/>
      <c r="Q84" s="58"/>
      <c r="R84" s="58"/>
      <c r="S84" s="58"/>
      <c r="T84" s="58"/>
      <c r="U84" s="58"/>
      <c r="V84" s="59"/>
      <c r="W84" s="58"/>
      <c r="X84" s="58"/>
      <c r="Y84" s="58"/>
      <c r="Z84" s="58"/>
      <c r="AA84" s="58"/>
      <c r="AB84" s="58"/>
      <c r="AC84" s="58"/>
      <c r="AD84" s="58"/>
      <c r="AE84" s="58"/>
      <c r="AF84" s="58"/>
    </row>
    <row r="85" spans="1:32" ht="24.75" customHeight="1">
      <c r="A85" s="60"/>
      <c r="B85" s="29"/>
      <c r="C85" s="20"/>
      <c r="D85" s="20"/>
      <c r="E85" s="20"/>
      <c r="F85" s="20"/>
      <c r="G85" s="20"/>
      <c r="H85" s="97"/>
      <c r="I85" s="99"/>
      <c r="J85" s="99"/>
      <c r="K85" s="100"/>
      <c r="L85" s="118"/>
      <c r="M85" s="63"/>
    </row>
    <row r="86" spans="1:32" ht="24.75" customHeight="1">
      <c r="A86" s="38" t="s">
        <v>115</v>
      </c>
      <c r="B86" s="110">
        <v>5</v>
      </c>
      <c r="C86" s="22">
        <v>0.8</v>
      </c>
      <c r="D86" s="22">
        <v>0.85</v>
      </c>
      <c r="E86" s="22">
        <v>0.9</v>
      </c>
      <c r="F86" s="22">
        <v>0.95</v>
      </c>
      <c r="G86" s="22">
        <v>1</v>
      </c>
      <c r="H86" s="475" t="s">
        <v>117</v>
      </c>
      <c r="I86" s="476"/>
      <c r="J86" s="476"/>
      <c r="K86" s="477"/>
      <c r="L86" s="114">
        <f>'[1]7 เดือน'!$L$86</f>
        <v>3.5555555555555554</v>
      </c>
      <c r="M86" s="61">
        <f>IF(L86=0,"-",L86*B86/B$94)</f>
        <v>0.17777777777777778</v>
      </c>
    </row>
    <row r="87" spans="1:32" ht="24.75" customHeight="1">
      <c r="A87" s="40" t="s">
        <v>116</v>
      </c>
      <c r="B87" s="5"/>
      <c r="C87" s="17"/>
      <c r="D87" s="17"/>
      <c r="E87" s="17"/>
      <c r="F87" s="17"/>
      <c r="G87" s="17"/>
      <c r="H87" s="469" t="s">
        <v>118</v>
      </c>
      <c r="I87" s="470"/>
      <c r="J87" s="470"/>
      <c r="K87" s="471"/>
      <c r="L87" s="115"/>
      <c r="M87" s="62"/>
    </row>
    <row r="88" spans="1:32" ht="24.75" customHeight="1">
      <c r="A88" s="40"/>
      <c r="B88" s="5"/>
      <c r="C88" s="17"/>
      <c r="D88" s="17"/>
      <c r="E88" s="17"/>
      <c r="F88" s="17"/>
      <c r="G88" s="17"/>
      <c r="H88" s="469" t="s">
        <v>119</v>
      </c>
      <c r="I88" s="470"/>
      <c r="J88" s="470"/>
      <c r="K88" s="471"/>
      <c r="L88" s="115"/>
      <c r="M88" s="62"/>
    </row>
    <row r="89" spans="1:32" ht="24.75" customHeight="1">
      <c r="A89" s="40"/>
      <c r="B89" s="5"/>
      <c r="C89" s="17"/>
      <c r="D89" s="17"/>
      <c r="E89" s="17"/>
      <c r="F89" s="17"/>
      <c r="G89" s="17"/>
      <c r="H89" s="75" t="s">
        <v>120</v>
      </c>
      <c r="I89" s="84"/>
      <c r="J89" s="84"/>
      <c r="K89" s="76"/>
      <c r="L89" s="115"/>
      <c r="M89" s="62"/>
    </row>
    <row r="90" spans="1:32" ht="24.75" customHeight="1">
      <c r="A90" s="40"/>
      <c r="B90" s="5"/>
      <c r="C90" s="17"/>
      <c r="D90" s="17"/>
      <c r="E90" s="17"/>
      <c r="F90" s="17"/>
      <c r="G90" s="17"/>
      <c r="H90" s="75" t="s">
        <v>121</v>
      </c>
      <c r="I90" s="84"/>
      <c r="J90" s="84"/>
      <c r="K90" s="76"/>
      <c r="L90" s="115"/>
      <c r="M90" s="62"/>
    </row>
    <row r="91" spans="1:32" ht="24.75" customHeight="1">
      <c r="A91" s="40"/>
      <c r="B91" s="5"/>
      <c r="C91" s="17"/>
      <c r="D91" s="17"/>
      <c r="E91" s="17"/>
      <c r="F91" s="17"/>
      <c r="G91" s="17"/>
      <c r="H91" s="106"/>
      <c r="I91" s="107" t="s">
        <v>122</v>
      </c>
      <c r="J91" s="112">
        <v>0</v>
      </c>
      <c r="K91" s="76" t="s">
        <v>51</v>
      </c>
      <c r="L91" s="115"/>
      <c r="M91" s="62"/>
    </row>
    <row r="92" spans="1:32" ht="24.75" customHeight="1">
      <c r="A92" s="40"/>
      <c r="B92" s="30"/>
      <c r="C92" s="17"/>
      <c r="D92" s="17"/>
      <c r="E92" s="17"/>
      <c r="F92" s="17"/>
      <c r="G92" s="23"/>
      <c r="H92" s="66"/>
      <c r="I92" s="66"/>
      <c r="J92" s="66"/>
      <c r="K92" s="66"/>
      <c r="L92" s="115"/>
      <c r="M92" s="62"/>
    </row>
    <row r="93" spans="1:32" ht="31.5" customHeight="1">
      <c r="A93" s="472" t="s">
        <v>129</v>
      </c>
      <c r="B93" s="473"/>
      <c r="C93" s="473"/>
      <c r="D93" s="473"/>
      <c r="E93" s="473"/>
      <c r="F93" s="473"/>
      <c r="G93" s="473"/>
      <c r="H93" s="473"/>
      <c r="I93" s="473"/>
      <c r="J93" s="473"/>
      <c r="K93" s="473"/>
      <c r="L93" s="474"/>
      <c r="M93" s="67">
        <f>SUM(M86,M79,M73,M68,M60,M54,M49,M41,M35,M29,M24,M17,M9,M6)</f>
        <v>1.4338660130718957</v>
      </c>
    </row>
    <row r="94" spans="1:32">
      <c r="B94" s="82">
        <f>SUM(B6:B92)</f>
        <v>100</v>
      </c>
    </row>
  </sheetData>
  <customSheetViews>
    <customSheetView guid="{ED89CF83-5DE1-46A5-8666-D9B25B932357}" scale="80">
      <selection activeCell="H6" sqref="H6:H7"/>
      <pageMargins left="0.19685039370078741" right="0.19685039370078741" top="0.55118110236220474" bottom="0.27559055118110237" header="0.19685039370078741" footer="0.47244094488188981"/>
      <printOptions horizontalCentered="1"/>
      <pageSetup paperSize="9" scale="80" orientation="landscape" r:id="rId1"/>
      <headerFooter scaleWithDoc="0">
        <oddHeader>&amp;R&amp;"TH SarabunIT๙,ธรรมดา"&amp;16&amp;P</oddHeader>
      </headerFooter>
    </customSheetView>
  </customSheetViews>
  <mergeCells count="53">
    <mergeCell ref="H9:I10"/>
    <mergeCell ref="J9:K9"/>
    <mergeCell ref="H11:I11"/>
    <mergeCell ref="H13:I13"/>
    <mergeCell ref="A1:M1"/>
    <mergeCell ref="A2:M2"/>
    <mergeCell ref="C4:G4"/>
    <mergeCell ref="H4:K5"/>
    <mergeCell ref="L4:L5"/>
    <mergeCell ref="H14:I14"/>
    <mergeCell ref="H15:I15"/>
    <mergeCell ref="H24:K24"/>
    <mergeCell ref="H25:K25"/>
    <mergeCell ref="H26:K26"/>
    <mergeCell ref="H17:K17"/>
    <mergeCell ref="H18:K18"/>
    <mergeCell ref="H19:K19"/>
    <mergeCell ref="H20:K20"/>
    <mergeCell ref="H21:K21"/>
    <mergeCell ref="H23:K23"/>
    <mergeCell ref="H29:K29"/>
    <mergeCell ref="H30:K30"/>
    <mergeCell ref="H31:K31"/>
    <mergeCell ref="H32:K32"/>
    <mergeCell ref="H55:K55"/>
    <mergeCell ref="H43:K43"/>
    <mergeCell ref="H48:K48"/>
    <mergeCell ref="H35:K35"/>
    <mergeCell ref="H36:K36"/>
    <mergeCell ref="H37:K37"/>
    <mergeCell ref="H38:K38"/>
    <mergeCell ref="H41:K41"/>
    <mergeCell ref="H42:K42"/>
    <mergeCell ref="H54:K54"/>
    <mergeCell ref="H49:K49"/>
    <mergeCell ref="H50:K50"/>
    <mergeCell ref="H51:K51"/>
    <mergeCell ref="H53:K53"/>
    <mergeCell ref="H60:K60"/>
    <mergeCell ref="H61:K61"/>
    <mergeCell ref="H62:K62"/>
    <mergeCell ref="H74:K74"/>
    <mergeCell ref="H68:K68"/>
    <mergeCell ref="H69:K69"/>
    <mergeCell ref="H70:K70"/>
    <mergeCell ref="H73:K73"/>
    <mergeCell ref="H75:K75"/>
    <mergeCell ref="H76:K76"/>
    <mergeCell ref="A93:L93"/>
    <mergeCell ref="H86:K86"/>
    <mergeCell ref="H87:K87"/>
    <mergeCell ref="H88:K88"/>
    <mergeCell ref="H79:K79"/>
  </mergeCells>
  <printOptions horizontalCentered="1"/>
  <pageMargins left="0.19685039370078741" right="0.19685039370078741" top="0.55118110236220474" bottom="0.27559055118110237" header="0.19685039370078741" footer="0.47244094488188981"/>
  <pageSetup paperSize="9" scale="80" orientation="landscape" r:id="rId2"/>
  <headerFooter scaleWithDoc="0">
    <oddHeader>&amp;R&amp;"TH SarabunIT๙,ธรรมดา"&amp;16&amp;P</oddHeader>
  </headerFooter>
  <ignoredErrors>
    <ignoredError sqref="L17 L9 J22 L24 L29 L41 L49 J58 L60 L68 L73 L6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AF94"/>
  <sheetViews>
    <sheetView topLeftCell="A49" zoomScale="70" zoomScaleNormal="70" zoomScaleSheetLayoutView="90" zoomScalePageLayoutView="50" workbookViewId="0">
      <selection activeCell="F99" activeCellId="1" sqref="A79 F99"/>
    </sheetView>
  </sheetViews>
  <sheetFormatPr defaultColWidth="9.140625" defaultRowHeight="23.25"/>
  <cols>
    <col min="1" max="1" width="38" style="31" customWidth="1"/>
    <col min="2" max="2" width="9.7109375" style="31" customWidth="1"/>
    <col min="3" max="7" width="9.28515625" style="31" customWidth="1"/>
    <col min="8" max="9" width="9.85546875" style="31" customWidth="1"/>
    <col min="10" max="10" width="13.140625" style="31" customWidth="1"/>
    <col min="11" max="11" width="27.28515625" style="31" customWidth="1"/>
    <col min="12" max="12" width="11.5703125" style="31" customWidth="1"/>
    <col min="13" max="13" width="11.140625" style="31" customWidth="1"/>
    <col min="14" max="16384" width="9.140625" style="31"/>
  </cols>
  <sheetData>
    <row r="1" spans="1:16" ht="27.75">
      <c r="A1" s="497" t="s">
        <v>0</v>
      </c>
      <c r="B1" s="498"/>
      <c r="C1" s="498"/>
      <c r="D1" s="498"/>
      <c r="E1" s="498"/>
      <c r="F1" s="498"/>
      <c r="G1" s="498"/>
      <c r="H1" s="498"/>
      <c r="I1" s="498"/>
      <c r="J1" s="498"/>
      <c r="K1" s="498"/>
      <c r="L1" s="498"/>
      <c r="M1" s="498"/>
    </row>
    <row r="2" spans="1:16" ht="27.75">
      <c r="A2" s="497" t="s">
        <v>45</v>
      </c>
      <c r="B2" s="498"/>
      <c r="C2" s="498"/>
      <c r="D2" s="498"/>
      <c r="E2" s="498"/>
      <c r="F2" s="498"/>
      <c r="G2" s="498"/>
      <c r="H2" s="498"/>
      <c r="I2" s="498"/>
      <c r="J2" s="498"/>
      <c r="K2" s="498"/>
      <c r="L2" s="498"/>
      <c r="M2" s="498"/>
    </row>
    <row r="3" spans="1:16" ht="26.25" customHeight="1">
      <c r="A3" s="79" t="s">
        <v>133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1" t="s">
        <v>37</v>
      </c>
    </row>
    <row r="4" spans="1:16" s="34" customFormat="1" ht="24.75" customHeight="1">
      <c r="A4" s="32" t="s">
        <v>1</v>
      </c>
      <c r="B4" s="32" t="s">
        <v>2</v>
      </c>
      <c r="C4" s="499" t="s">
        <v>3</v>
      </c>
      <c r="D4" s="499"/>
      <c r="E4" s="499"/>
      <c r="F4" s="499"/>
      <c r="G4" s="499"/>
      <c r="H4" s="500" t="s">
        <v>4</v>
      </c>
      <c r="I4" s="501"/>
      <c r="J4" s="501"/>
      <c r="K4" s="502"/>
      <c r="L4" s="506" t="s">
        <v>5</v>
      </c>
      <c r="M4" s="33" t="s">
        <v>6</v>
      </c>
    </row>
    <row r="5" spans="1:16" s="34" customFormat="1" ht="24.75" customHeight="1">
      <c r="A5" s="35" t="s">
        <v>7</v>
      </c>
      <c r="B5" s="35" t="s">
        <v>8</v>
      </c>
      <c r="C5" s="36">
        <v>1</v>
      </c>
      <c r="D5" s="36">
        <v>2</v>
      </c>
      <c r="E5" s="36">
        <v>3</v>
      </c>
      <c r="F5" s="36">
        <v>4</v>
      </c>
      <c r="G5" s="36">
        <v>5</v>
      </c>
      <c r="H5" s="503"/>
      <c r="I5" s="504"/>
      <c r="J5" s="504"/>
      <c r="K5" s="505"/>
      <c r="L5" s="506"/>
      <c r="M5" s="37" t="s">
        <v>9</v>
      </c>
    </row>
    <row r="6" spans="1:16" ht="23.25" customHeight="1">
      <c r="A6" s="38" t="s">
        <v>10</v>
      </c>
      <c r="B6" s="109">
        <v>10</v>
      </c>
      <c r="C6" s="2">
        <v>0.6</v>
      </c>
      <c r="D6" s="2">
        <v>0.7</v>
      </c>
      <c r="E6" s="2">
        <v>0.8</v>
      </c>
      <c r="F6" s="2">
        <v>0.9</v>
      </c>
      <c r="G6" s="2">
        <v>1</v>
      </c>
      <c r="H6" s="221" t="s">
        <v>128</v>
      </c>
      <c r="I6" s="68"/>
      <c r="J6" s="68"/>
      <c r="K6" s="69"/>
      <c r="L6" s="114">
        <v>2.4500000000000002</v>
      </c>
      <c r="M6" s="61">
        <f>IF(L6=0,"-",L6*B6/B$94)</f>
        <v>0.245</v>
      </c>
    </row>
    <row r="7" spans="1:16" ht="23.25" customHeight="1">
      <c r="A7" s="39" t="s">
        <v>12</v>
      </c>
      <c r="B7" s="3"/>
      <c r="C7" s="4"/>
      <c r="D7" s="4"/>
      <c r="E7" s="4"/>
      <c r="F7" s="4"/>
      <c r="G7" s="4"/>
      <c r="H7" s="220" t="s">
        <v>40</v>
      </c>
      <c r="I7" s="70"/>
      <c r="J7" s="113">
        <v>74.48</v>
      </c>
      <c r="K7" s="71" t="s">
        <v>51</v>
      </c>
      <c r="L7" s="115"/>
      <c r="M7" s="62"/>
    </row>
    <row r="8" spans="1:16" ht="23.25" customHeight="1">
      <c r="A8" s="40"/>
      <c r="B8" s="5"/>
      <c r="C8" s="6"/>
      <c r="D8" s="6"/>
      <c r="E8" s="6"/>
      <c r="F8" s="6"/>
      <c r="G8" s="6"/>
      <c r="H8" s="28"/>
      <c r="I8" s="70"/>
      <c r="J8" s="70"/>
      <c r="K8" s="78"/>
      <c r="L8" s="115"/>
      <c r="M8" s="62"/>
    </row>
    <row r="9" spans="1:16" ht="23.25" customHeight="1">
      <c r="A9" s="38" t="s">
        <v>13</v>
      </c>
      <c r="B9" s="109">
        <v>10</v>
      </c>
      <c r="C9" s="238">
        <v>8304</v>
      </c>
      <c r="D9" s="239">
        <v>11418</v>
      </c>
      <c r="E9" s="239">
        <v>14532</v>
      </c>
      <c r="F9" s="239">
        <v>17646</v>
      </c>
      <c r="G9" s="239">
        <v>20760</v>
      </c>
      <c r="H9" s="492" t="s">
        <v>14</v>
      </c>
      <c r="I9" s="493"/>
      <c r="J9" s="494" t="s">
        <v>15</v>
      </c>
      <c r="K9" s="494"/>
      <c r="L9" s="114">
        <v>1</v>
      </c>
      <c r="M9" s="61">
        <f>IF(L9=0,"-",L9*B9/B$94)</f>
        <v>0.1</v>
      </c>
      <c r="O9" s="41"/>
      <c r="P9" s="42"/>
    </row>
    <row r="10" spans="1:16" ht="23.25" customHeight="1">
      <c r="A10" s="40" t="s">
        <v>16</v>
      </c>
      <c r="B10" s="3"/>
      <c r="C10" s="9" t="s">
        <v>38</v>
      </c>
      <c r="D10" s="9" t="s">
        <v>38</v>
      </c>
      <c r="E10" s="9" t="s">
        <v>39</v>
      </c>
      <c r="F10" s="9" t="s">
        <v>38</v>
      </c>
      <c r="G10" s="9" t="s">
        <v>38</v>
      </c>
      <c r="H10" s="492"/>
      <c r="I10" s="493"/>
      <c r="J10" s="216" t="s">
        <v>17</v>
      </c>
      <c r="K10" s="216" t="s">
        <v>18</v>
      </c>
      <c r="L10" s="115"/>
      <c r="M10" s="62"/>
      <c r="O10" s="41"/>
      <c r="P10" s="43"/>
    </row>
    <row r="11" spans="1:16" ht="23.25" customHeight="1">
      <c r="A11" s="40"/>
      <c r="B11" s="3"/>
      <c r="C11" s="10"/>
      <c r="D11" s="10"/>
      <c r="E11" s="10"/>
      <c r="F11" s="10"/>
      <c r="G11" s="10"/>
      <c r="H11" s="495" t="s">
        <v>19</v>
      </c>
      <c r="I11" s="496"/>
      <c r="J11" s="73">
        <v>19000</v>
      </c>
      <c r="K11" s="64">
        <v>5000</v>
      </c>
      <c r="L11" s="115"/>
      <c r="M11" s="62"/>
    </row>
    <row r="12" spans="1:16" ht="23.25" customHeight="1">
      <c r="A12" s="40"/>
      <c r="B12" s="5"/>
      <c r="C12" s="11"/>
      <c r="D12" s="12"/>
      <c r="E12" s="12"/>
      <c r="F12" s="12"/>
      <c r="G12" s="12"/>
      <c r="H12" s="221" t="s">
        <v>41</v>
      </c>
      <c r="I12" s="219"/>
      <c r="J12" s="74">
        <v>1760</v>
      </c>
      <c r="K12" s="65" t="s">
        <v>11</v>
      </c>
      <c r="L12" s="115"/>
      <c r="M12" s="62"/>
    </row>
    <row r="13" spans="1:16" ht="23.25" customHeight="1">
      <c r="A13" s="40"/>
      <c r="B13" s="5"/>
      <c r="C13" s="12"/>
      <c r="D13" s="12"/>
      <c r="E13" s="12"/>
      <c r="F13" s="12"/>
      <c r="G13" s="12"/>
      <c r="H13" s="469" t="s">
        <v>42</v>
      </c>
      <c r="I13" s="471"/>
      <c r="J13" s="86"/>
      <c r="K13" s="87"/>
      <c r="L13" s="115"/>
      <c r="M13" s="62"/>
    </row>
    <row r="14" spans="1:16" ht="23.25" customHeight="1">
      <c r="A14" s="40"/>
      <c r="B14" s="5"/>
      <c r="C14" s="12"/>
      <c r="D14" s="12"/>
      <c r="E14" s="12"/>
      <c r="F14" s="12"/>
      <c r="G14" s="12"/>
      <c r="H14" s="488" t="s">
        <v>43</v>
      </c>
      <c r="I14" s="489"/>
      <c r="J14" s="88"/>
      <c r="K14" s="89"/>
      <c r="L14" s="115"/>
      <c r="M14" s="62"/>
    </row>
    <row r="15" spans="1:16" ht="23.25" customHeight="1" thickBot="1">
      <c r="A15" s="40"/>
      <c r="B15" s="5"/>
      <c r="C15" s="12"/>
      <c r="D15" s="12"/>
      <c r="E15" s="12"/>
      <c r="F15" s="12"/>
      <c r="G15" s="12"/>
      <c r="H15" s="490" t="s">
        <v>20</v>
      </c>
      <c r="I15" s="490"/>
      <c r="J15" s="90">
        <f>SUM(J11:J12)</f>
        <v>20760</v>
      </c>
      <c r="K15" s="91">
        <f>SUM(K11:K12)</f>
        <v>5000</v>
      </c>
      <c r="L15" s="115"/>
      <c r="M15" s="62"/>
    </row>
    <row r="16" spans="1:16" ht="23.25" customHeight="1" thickTop="1">
      <c r="A16" s="40"/>
      <c r="B16" s="5"/>
      <c r="C16" s="12"/>
      <c r="D16" s="12"/>
      <c r="E16" s="12"/>
      <c r="F16" s="12"/>
      <c r="G16" s="12"/>
      <c r="H16" s="3"/>
      <c r="I16" s="92"/>
      <c r="J16" s="93"/>
      <c r="K16" s="94"/>
      <c r="L16" s="115"/>
      <c r="M16" s="62"/>
    </row>
    <row r="17" spans="1:13" ht="23.25" customHeight="1">
      <c r="A17" s="38" t="s">
        <v>52</v>
      </c>
      <c r="B17" s="109">
        <v>5</v>
      </c>
      <c r="C17" s="13">
        <v>0.65</v>
      </c>
      <c r="D17" s="13">
        <v>0.7</v>
      </c>
      <c r="E17" s="13">
        <v>0.75</v>
      </c>
      <c r="F17" s="13">
        <v>0.8</v>
      </c>
      <c r="G17" s="13">
        <v>0.85</v>
      </c>
      <c r="H17" s="475" t="s">
        <v>46</v>
      </c>
      <c r="I17" s="476"/>
      <c r="J17" s="476"/>
      <c r="K17" s="477"/>
      <c r="L17" s="114">
        <f>'[1]6 เดือน'!$L$17</f>
        <v>1</v>
      </c>
      <c r="M17" s="61">
        <f>IF(L17=0,"-",L17*B17/B$94)</f>
        <v>0.05</v>
      </c>
    </row>
    <row r="18" spans="1:13" ht="23.25" customHeight="1">
      <c r="A18" s="40" t="s">
        <v>44</v>
      </c>
      <c r="B18" s="5"/>
      <c r="C18" s="12"/>
      <c r="D18" s="12"/>
      <c r="E18" s="12"/>
      <c r="F18" s="12"/>
      <c r="G18" s="12"/>
      <c r="H18" s="469" t="s">
        <v>47</v>
      </c>
      <c r="I18" s="470"/>
      <c r="J18" s="470"/>
      <c r="K18" s="471"/>
      <c r="L18" s="115"/>
      <c r="M18" s="62"/>
    </row>
    <row r="19" spans="1:13" ht="23.25" customHeight="1">
      <c r="A19" s="44"/>
      <c r="B19" s="5"/>
      <c r="C19" s="12"/>
      <c r="D19" s="12"/>
      <c r="E19" s="12"/>
      <c r="F19" s="12"/>
      <c r="G19" s="12"/>
      <c r="H19" s="469" t="s">
        <v>48</v>
      </c>
      <c r="I19" s="470"/>
      <c r="J19" s="470"/>
      <c r="K19" s="471"/>
      <c r="L19" s="115"/>
      <c r="M19" s="62"/>
    </row>
    <row r="20" spans="1:13" ht="23.25" customHeight="1">
      <c r="A20" s="44"/>
      <c r="B20" s="5"/>
      <c r="C20" s="12"/>
      <c r="D20" s="12"/>
      <c r="E20" s="12"/>
      <c r="F20" s="12"/>
      <c r="G20" s="12"/>
      <c r="H20" s="469" t="s">
        <v>49</v>
      </c>
      <c r="I20" s="470"/>
      <c r="J20" s="470"/>
      <c r="K20" s="471"/>
      <c r="L20" s="115"/>
      <c r="M20" s="62"/>
    </row>
    <row r="21" spans="1:13" ht="23.25" customHeight="1">
      <c r="A21" s="44"/>
      <c r="B21" s="5"/>
      <c r="C21" s="12"/>
      <c r="D21" s="12"/>
      <c r="E21" s="12"/>
      <c r="F21" s="12"/>
      <c r="G21" s="12"/>
      <c r="H21" s="469" t="s">
        <v>50</v>
      </c>
      <c r="I21" s="470"/>
      <c r="J21" s="470"/>
      <c r="K21" s="471"/>
      <c r="L21" s="115"/>
      <c r="M21" s="62"/>
    </row>
    <row r="22" spans="1:13" ht="23.25" customHeight="1">
      <c r="A22" s="44"/>
      <c r="B22" s="5"/>
      <c r="C22" s="12"/>
      <c r="D22" s="12"/>
      <c r="E22" s="12"/>
      <c r="F22" s="12"/>
      <c r="G22" s="12"/>
      <c r="H22" s="95"/>
      <c r="I22" s="51" t="s">
        <v>54</v>
      </c>
      <c r="J22" s="111" t="e">
        <f>'[1]6 เดือน'!$J$22</f>
        <v>#REF!</v>
      </c>
      <c r="K22" s="218" t="s">
        <v>51</v>
      </c>
      <c r="L22" s="115"/>
      <c r="M22" s="62"/>
    </row>
    <row r="23" spans="1:13" ht="23.25" customHeight="1">
      <c r="A23" s="45"/>
      <c r="B23" s="14"/>
      <c r="C23" s="6"/>
      <c r="D23" s="6"/>
      <c r="E23" s="6"/>
      <c r="F23" s="6"/>
      <c r="G23" s="6"/>
      <c r="H23" s="491"/>
      <c r="I23" s="481"/>
      <c r="J23" s="481"/>
      <c r="K23" s="482"/>
      <c r="L23" s="116"/>
      <c r="M23" s="63"/>
    </row>
    <row r="24" spans="1:13" ht="23.25" customHeight="1">
      <c r="A24" s="38" t="s">
        <v>53</v>
      </c>
      <c r="B24" s="109">
        <v>10</v>
      </c>
      <c r="C24" s="13">
        <v>0.73</v>
      </c>
      <c r="D24" s="13">
        <v>0.76</v>
      </c>
      <c r="E24" s="13">
        <v>0.79</v>
      </c>
      <c r="F24" s="13">
        <v>0.82</v>
      </c>
      <c r="G24" s="13">
        <v>0.85</v>
      </c>
      <c r="H24" s="476" t="s">
        <v>82</v>
      </c>
      <c r="I24" s="476"/>
      <c r="J24" s="476"/>
      <c r="K24" s="477"/>
      <c r="L24" s="114">
        <f>'[1]6 เดือน'!$L$24</f>
        <v>1</v>
      </c>
      <c r="M24" s="61">
        <f>IF(L24=0,"-",L24*B24/B$94)</f>
        <v>0.1</v>
      </c>
    </row>
    <row r="25" spans="1:13" ht="23.25" customHeight="1">
      <c r="A25" s="40" t="s">
        <v>21</v>
      </c>
      <c r="B25" s="5"/>
      <c r="C25" s="12"/>
      <c r="D25" s="12"/>
      <c r="E25" s="12"/>
      <c r="F25" s="12"/>
      <c r="G25" s="12"/>
      <c r="H25" s="469" t="s">
        <v>83</v>
      </c>
      <c r="I25" s="470"/>
      <c r="J25" s="470"/>
      <c r="K25" s="471"/>
      <c r="L25" s="115"/>
      <c r="M25" s="62"/>
    </row>
    <row r="26" spans="1:13" ht="23.25" customHeight="1">
      <c r="A26" s="46"/>
      <c r="B26" s="5"/>
      <c r="C26" s="12"/>
      <c r="D26" s="12"/>
      <c r="E26" s="12"/>
      <c r="F26" s="12"/>
      <c r="G26" s="12"/>
      <c r="H26" s="469" t="s">
        <v>55</v>
      </c>
      <c r="I26" s="470"/>
      <c r="J26" s="470"/>
      <c r="K26" s="471"/>
      <c r="L26" s="115"/>
      <c r="M26" s="62"/>
    </row>
    <row r="27" spans="1:13" ht="23.25" customHeight="1">
      <c r="A27" s="46"/>
      <c r="B27" s="5"/>
      <c r="C27" s="12"/>
      <c r="D27" s="12"/>
      <c r="E27" s="12"/>
      <c r="F27" s="12"/>
      <c r="G27" s="12"/>
      <c r="H27" s="224"/>
      <c r="I27" s="48" t="s">
        <v>56</v>
      </c>
      <c r="J27" s="111">
        <v>36.14</v>
      </c>
      <c r="K27" s="218" t="s">
        <v>51</v>
      </c>
      <c r="L27" s="115"/>
      <c r="M27" s="62"/>
    </row>
    <row r="28" spans="1:13" ht="23.25" customHeight="1">
      <c r="A28" s="49"/>
      <c r="B28" s="14"/>
      <c r="C28" s="6"/>
      <c r="D28" s="6"/>
      <c r="E28" s="6"/>
      <c r="F28" s="6"/>
      <c r="G28" s="6"/>
      <c r="H28" s="96"/>
      <c r="I28" s="97"/>
      <c r="J28" s="97"/>
      <c r="K28" s="98"/>
      <c r="L28" s="116"/>
      <c r="M28" s="63"/>
    </row>
    <row r="29" spans="1:13" ht="24.75" customHeight="1">
      <c r="A29" s="38" t="s">
        <v>22</v>
      </c>
      <c r="B29" s="109">
        <v>5</v>
      </c>
      <c r="C29" s="15">
        <v>0.92</v>
      </c>
      <c r="D29" s="15">
        <v>0.94</v>
      </c>
      <c r="E29" s="15">
        <v>0.96</v>
      </c>
      <c r="F29" s="15">
        <v>0.98</v>
      </c>
      <c r="G29" s="15">
        <v>1</v>
      </c>
      <c r="H29" s="475" t="s">
        <v>57</v>
      </c>
      <c r="I29" s="476"/>
      <c r="J29" s="476"/>
      <c r="K29" s="477"/>
      <c r="L29" s="114">
        <f>'[1]6 เดือน'!$L$29</f>
        <v>1</v>
      </c>
      <c r="M29" s="61">
        <f>IF(L29=0,"-",L29*B29/B$94)</f>
        <v>0.05</v>
      </c>
    </row>
    <row r="30" spans="1:13" ht="24.75" customHeight="1">
      <c r="A30" s="40" t="s">
        <v>23</v>
      </c>
      <c r="B30" s="5"/>
      <c r="C30" s="12"/>
      <c r="D30" s="12"/>
      <c r="E30" s="12"/>
      <c r="F30" s="12"/>
      <c r="G30" s="12"/>
      <c r="H30" s="469" t="s">
        <v>58</v>
      </c>
      <c r="I30" s="470"/>
      <c r="J30" s="470"/>
      <c r="K30" s="471"/>
      <c r="L30" s="115"/>
      <c r="M30" s="62"/>
    </row>
    <row r="31" spans="1:13" ht="24.75" customHeight="1">
      <c r="A31" s="40" t="s">
        <v>24</v>
      </c>
      <c r="B31" s="5"/>
      <c r="C31" s="12"/>
      <c r="D31" s="12"/>
      <c r="E31" s="12"/>
      <c r="F31" s="12"/>
      <c r="G31" s="12"/>
      <c r="H31" s="469" t="s">
        <v>77</v>
      </c>
      <c r="I31" s="470"/>
      <c r="J31" s="470"/>
      <c r="K31" s="471"/>
      <c r="L31" s="115"/>
      <c r="M31" s="62"/>
    </row>
    <row r="32" spans="1:13" ht="24.75" customHeight="1">
      <c r="A32" s="46"/>
      <c r="B32" s="5"/>
      <c r="C32" s="12"/>
      <c r="D32" s="12"/>
      <c r="E32" s="12"/>
      <c r="F32" s="12"/>
      <c r="G32" s="12"/>
      <c r="H32" s="469" t="s">
        <v>59</v>
      </c>
      <c r="I32" s="470"/>
      <c r="J32" s="470"/>
      <c r="K32" s="471"/>
      <c r="L32" s="115"/>
      <c r="M32" s="62"/>
    </row>
    <row r="33" spans="1:13" ht="24.75" customHeight="1">
      <c r="A33" s="46"/>
      <c r="B33" s="5"/>
      <c r="C33" s="12"/>
      <c r="D33" s="12"/>
      <c r="E33" s="12"/>
      <c r="F33" s="12"/>
      <c r="G33" s="12"/>
      <c r="H33" s="217"/>
      <c r="I33" s="48" t="s">
        <v>56</v>
      </c>
      <c r="J33" s="111">
        <v>41.67</v>
      </c>
      <c r="K33" s="218" t="s">
        <v>51</v>
      </c>
      <c r="L33" s="115"/>
      <c r="M33" s="62"/>
    </row>
    <row r="34" spans="1:13" ht="24.75" customHeight="1">
      <c r="A34" s="46"/>
      <c r="B34" s="5"/>
      <c r="C34" s="12"/>
      <c r="D34" s="12"/>
      <c r="E34" s="12"/>
      <c r="F34" s="12"/>
      <c r="G34" s="12"/>
      <c r="H34" s="77"/>
      <c r="I34" s="70"/>
      <c r="J34" s="70"/>
      <c r="K34" s="78"/>
      <c r="L34" s="115"/>
      <c r="M34" s="62"/>
    </row>
    <row r="35" spans="1:13" ht="24.75" customHeight="1">
      <c r="A35" s="38" t="s">
        <v>25</v>
      </c>
      <c r="B35" s="109">
        <v>10</v>
      </c>
      <c r="C35" s="15">
        <v>0.96</v>
      </c>
      <c r="D35" s="15">
        <v>0.97</v>
      </c>
      <c r="E35" s="15">
        <v>0.98</v>
      </c>
      <c r="F35" s="15">
        <v>0.99</v>
      </c>
      <c r="G35" s="15">
        <v>1</v>
      </c>
      <c r="H35" s="475" t="s">
        <v>73</v>
      </c>
      <c r="I35" s="476"/>
      <c r="J35" s="476"/>
      <c r="K35" s="477"/>
      <c r="L35" s="114">
        <v>1</v>
      </c>
      <c r="M35" s="61">
        <f>IF(L35=0,"-",L35*B35/B$94)</f>
        <v>0.1</v>
      </c>
    </row>
    <row r="36" spans="1:13" ht="24.75" customHeight="1">
      <c r="A36" s="40" t="s">
        <v>26</v>
      </c>
      <c r="B36" s="5"/>
      <c r="C36" s="12"/>
      <c r="D36" s="12"/>
      <c r="E36" s="12"/>
      <c r="F36" s="12"/>
      <c r="G36" s="12"/>
      <c r="H36" s="483" t="s">
        <v>74</v>
      </c>
      <c r="I36" s="484"/>
      <c r="J36" s="484"/>
      <c r="K36" s="485"/>
      <c r="L36" s="115"/>
      <c r="M36" s="62"/>
    </row>
    <row r="37" spans="1:13" ht="24.75" customHeight="1">
      <c r="A37" s="46"/>
      <c r="B37" s="5"/>
      <c r="C37" s="12"/>
      <c r="D37" s="12"/>
      <c r="E37" s="12"/>
      <c r="F37" s="12"/>
      <c r="G37" s="12"/>
      <c r="H37" s="483" t="s">
        <v>75</v>
      </c>
      <c r="I37" s="484"/>
      <c r="J37" s="484"/>
      <c r="K37" s="485"/>
      <c r="L37" s="115"/>
      <c r="M37" s="62"/>
    </row>
    <row r="38" spans="1:13" ht="24.75" customHeight="1">
      <c r="A38" s="46"/>
      <c r="B38" s="5"/>
      <c r="C38" s="12"/>
      <c r="D38" s="12"/>
      <c r="E38" s="12"/>
      <c r="F38" s="12"/>
      <c r="G38" s="12"/>
      <c r="H38" s="483" t="s">
        <v>76</v>
      </c>
      <c r="I38" s="486"/>
      <c r="J38" s="486"/>
      <c r="K38" s="487"/>
      <c r="L38" s="115"/>
      <c r="M38" s="62"/>
    </row>
    <row r="39" spans="1:13" ht="24.75" customHeight="1">
      <c r="A39" s="46"/>
      <c r="B39" s="5"/>
      <c r="C39" s="12"/>
      <c r="D39" s="12"/>
      <c r="E39" s="12"/>
      <c r="F39" s="12"/>
      <c r="G39" s="12"/>
      <c r="H39" s="217"/>
      <c r="I39" s="48" t="s">
        <v>56</v>
      </c>
      <c r="J39" s="111">
        <v>73</v>
      </c>
      <c r="K39" s="218" t="s">
        <v>51</v>
      </c>
      <c r="L39" s="115"/>
      <c r="M39" s="62"/>
    </row>
    <row r="40" spans="1:13" ht="24.75" customHeight="1">
      <c r="A40" s="49"/>
      <c r="B40" s="14"/>
      <c r="C40" s="6"/>
      <c r="D40" s="6"/>
      <c r="E40" s="6"/>
      <c r="F40" s="6"/>
      <c r="G40" s="6"/>
      <c r="H40" s="96"/>
      <c r="I40" s="222"/>
      <c r="J40" s="222"/>
      <c r="K40" s="223"/>
      <c r="L40" s="116"/>
      <c r="M40" s="63"/>
    </row>
    <row r="41" spans="1:13" ht="24.75" customHeight="1">
      <c r="A41" s="38" t="s">
        <v>27</v>
      </c>
      <c r="B41" s="109">
        <v>10</v>
      </c>
      <c r="C41" s="16">
        <v>0.96</v>
      </c>
      <c r="D41" s="16">
        <v>0.97</v>
      </c>
      <c r="E41" s="16">
        <v>0.98</v>
      </c>
      <c r="F41" s="16">
        <v>0.99</v>
      </c>
      <c r="G41" s="16">
        <v>1</v>
      </c>
      <c r="H41" s="475" t="s">
        <v>62</v>
      </c>
      <c r="I41" s="476"/>
      <c r="J41" s="476"/>
      <c r="K41" s="477"/>
      <c r="L41" s="114">
        <f>'[1]6 เดือน'!$L$41</f>
        <v>1</v>
      </c>
      <c r="M41" s="61">
        <f>IF(L41=0,"-",L41*B41/B$94)</f>
        <v>0.1</v>
      </c>
    </row>
    <row r="42" spans="1:13" ht="24.75" customHeight="1">
      <c r="A42" s="40" t="s">
        <v>28</v>
      </c>
      <c r="B42" s="5"/>
      <c r="C42" s="17"/>
      <c r="D42" s="17"/>
      <c r="E42" s="17"/>
      <c r="F42" s="17"/>
      <c r="G42" s="17"/>
      <c r="H42" s="469" t="s">
        <v>63</v>
      </c>
      <c r="I42" s="470"/>
      <c r="J42" s="470"/>
      <c r="K42" s="471"/>
      <c r="L42" s="115"/>
      <c r="M42" s="62"/>
    </row>
    <row r="43" spans="1:13" ht="24.75" customHeight="1">
      <c r="A43" s="40" t="s">
        <v>60</v>
      </c>
      <c r="B43" s="5"/>
      <c r="C43" s="17"/>
      <c r="D43" s="17"/>
      <c r="E43" s="17"/>
      <c r="F43" s="17"/>
      <c r="G43" s="17"/>
      <c r="H43" s="469" t="s">
        <v>64</v>
      </c>
      <c r="I43" s="470"/>
      <c r="J43" s="470"/>
      <c r="K43" s="471"/>
      <c r="L43" s="115"/>
      <c r="M43" s="62"/>
    </row>
    <row r="44" spans="1:13" ht="24.75" customHeight="1">
      <c r="A44" s="40"/>
      <c r="B44" s="5"/>
      <c r="C44" s="17"/>
      <c r="D44" s="17"/>
      <c r="E44" s="17"/>
      <c r="F44" s="17"/>
      <c r="G44" s="17"/>
      <c r="H44" s="224" t="s">
        <v>65</v>
      </c>
      <c r="I44" s="51"/>
      <c r="J44" s="92"/>
      <c r="K44" s="225"/>
      <c r="L44" s="115"/>
      <c r="M44" s="62"/>
    </row>
    <row r="45" spans="1:13" ht="24.75" customHeight="1">
      <c r="A45" s="40"/>
      <c r="B45" s="5"/>
      <c r="C45" s="17"/>
      <c r="D45" s="17"/>
      <c r="E45" s="17"/>
      <c r="F45" s="17"/>
      <c r="G45" s="17"/>
      <c r="H45" s="224"/>
      <c r="I45" s="51" t="s">
        <v>66</v>
      </c>
      <c r="J45" s="227">
        <v>104</v>
      </c>
      <c r="K45" s="225" t="s">
        <v>61</v>
      </c>
      <c r="L45" s="115"/>
      <c r="M45" s="62"/>
    </row>
    <row r="46" spans="1:13" ht="24.75" customHeight="1">
      <c r="A46" s="40"/>
      <c r="B46" s="5"/>
      <c r="C46" s="17"/>
      <c r="D46" s="17"/>
      <c r="E46" s="17"/>
      <c r="F46" s="17"/>
      <c r="G46" s="17"/>
      <c r="H46" s="224"/>
      <c r="I46" s="51" t="s">
        <v>67</v>
      </c>
      <c r="J46" s="111">
        <v>0</v>
      </c>
      <c r="K46" s="225" t="s">
        <v>61</v>
      </c>
      <c r="L46" s="115"/>
      <c r="M46" s="62"/>
    </row>
    <row r="47" spans="1:13" ht="24.75" customHeight="1">
      <c r="A47" s="40"/>
      <c r="B47" s="5"/>
      <c r="C47" s="17"/>
      <c r="D47" s="17"/>
      <c r="E47" s="17"/>
      <c r="F47" s="17"/>
      <c r="G47" s="17"/>
      <c r="H47" s="217"/>
      <c r="I47" s="48" t="s">
        <v>81</v>
      </c>
      <c r="J47" s="111">
        <v>0</v>
      </c>
      <c r="K47" s="218" t="s">
        <v>51</v>
      </c>
      <c r="L47" s="115"/>
      <c r="M47" s="62"/>
    </row>
    <row r="48" spans="1:13" ht="25.5">
      <c r="A48" s="40"/>
      <c r="B48" s="5"/>
      <c r="C48" s="17"/>
      <c r="D48" s="17"/>
      <c r="E48" s="17"/>
      <c r="F48" s="17"/>
      <c r="G48" s="17"/>
      <c r="H48" s="478"/>
      <c r="I48" s="481"/>
      <c r="J48" s="481"/>
      <c r="K48" s="482"/>
      <c r="L48" s="115"/>
      <c r="M48" s="62"/>
    </row>
    <row r="49" spans="1:13" ht="24.75" customHeight="1">
      <c r="A49" s="38" t="s">
        <v>68</v>
      </c>
      <c r="B49" s="109">
        <v>5</v>
      </c>
      <c r="C49" s="15">
        <v>0.5</v>
      </c>
      <c r="D49" s="15">
        <v>0.75</v>
      </c>
      <c r="E49" s="15">
        <v>1</v>
      </c>
      <c r="F49" s="15">
        <v>1</v>
      </c>
      <c r="G49" s="15">
        <v>1</v>
      </c>
      <c r="H49" s="475" t="s">
        <v>78</v>
      </c>
      <c r="I49" s="476"/>
      <c r="J49" s="476"/>
      <c r="K49" s="477"/>
      <c r="L49" s="114">
        <f>'[1]6 เดือน'!$L$49</f>
        <v>1</v>
      </c>
      <c r="M49" s="61">
        <f>IF(L49=0,"-",L49*B49/B$94)</f>
        <v>0.05</v>
      </c>
    </row>
    <row r="50" spans="1:13" ht="24.75" customHeight="1">
      <c r="A50" s="40" t="s">
        <v>69</v>
      </c>
      <c r="B50" s="3"/>
      <c r="C50" s="18"/>
      <c r="D50" s="18"/>
      <c r="E50" s="18"/>
      <c r="F50" s="18" t="s">
        <v>70</v>
      </c>
      <c r="G50" s="18" t="s">
        <v>70</v>
      </c>
      <c r="H50" s="470" t="s">
        <v>79</v>
      </c>
      <c r="I50" s="470"/>
      <c r="J50" s="470"/>
      <c r="K50" s="471"/>
      <c r="L50" s="115"/>
      <c r="M50" s="62"/>
    </row>
    <row r="51" spans="1:13" ht="24.75" customHeight="1">
      <c r="A51" s="40"/>
      <c r="B51" s="3"/>
      <c r="C51" s="18"/>
      <c r="D51" s="18"/>
      <c r="E51" s="18"/>
      <c r="F51" s="18" t="s">
        <v>71</v>
      </c>
      <c r="G51" s="18" t="s">
        <v>72</v>
      </c>
      <c r="H51" s="470" t="s">
        <v>80</v>
      </c>
      <c r="I51" s="470"/>
      <c r="J51" s="470"/>
      <c r="K51" s="471"/>
      <c r="L51" s="115"/>
      <c r="M51" s="62"/>
    </row>
    <row r="52" spans="1:13" ht="24.75" customHeight="1">
      <c r="A52" s="40"/>
      <c r="B52" s="3"/>
      <c r="C52" s="19"/>
      <c r="D52" s="19"/>
      <c r="E52" s="19"/>
      <c r="F52" s="19"/>
      <c r="G52" s="19"/>
      <c r="H52" s="217"/>
      <c r="I52" s="48" t="s">
        <v>56</v>
      </c>
      <c r="J52" s="111">
        <v>0</v>
      </c>
      <c r="K52" s="218" t="s">
        <v>51</v>
      </c>
      <c r="L52" s="115"/>
      <c r="M52" s="62"/>
    </row>
    <row r="53" spans="1:13" ht="25.5">
      <c r="A53" s="50"/>
      <c r="B53" s="14"/>
      <c r="C53" s="6"/>
      <c r="D53" s="6"/>
      <c r="E53" s="6"/>
      <c r="F53" s="6"/>
      <c r="G53" s="6"/>
      <c r="H53" s="478"/>
      <c r="I53" s="479"/>
      <c r="J53" s="479"/>
      <c r="K53" s="480"/>
      <c r="L53" s="116"/>
      <c r="M53" s="63"/>
    </row>
    <row r="54" spans="1:13" ht="24.75" customHeight="1">
      <c r="A54" s="38" t="s">
        <v>84</v>
      </c>
      <c r="B54" s="109">
        <v>10</v>
      </c>
      <c r="C54" s="15">
        <v>0.78</v>
      </c>
      <c r="D54" s="15">
        <v>0.81</v>
      </c>
      <c r="E54" s="15">
        <v>0.84</v>
      </c>
      <c r="F54" s="15">
        <v>0.87</v>
      </c>
      <c r="G54" s="15">
        <v>0.9</v>
      </c>
      <c r="H54" s="475" t="s">
        <v>99</v>
      </c>
      <c r="I54" s="476"/>
      <c r="J54" s="476"/>
      <c r="K54" s="477"/>
      <c r="L54" s="114">
        <v>1</v>
      </c>
      <c r="M54" s="61">
        <f>IF(L54=0,"-",L54*B54/B$94)</f>
        <v>0.1</v>
      </c>
    </row>
    <row r="55" spans="1:13" ht="24.75" customHeight="1">
      <c r="A55" s="40" t="s">
        <v>85</v>
      </c>
      <c r="B55" s="5"/>
      <c r="C55" s="17"/>
      <c r="D55" s="17"/>
      <c r="E55" s="17"/>
      <c r="F55" s="17"/>
      <c r="G55" s="17"/>
      <c r="H55" s="469" t="s">
        <v>100</v>
      </c>
      <c r="I55" s="470"/>
      <c r="J55" s="470"/>
      <c r="K55" s="471"/>
      <c r="L55" s="115"/>
      <c r="M55" s="62"/>
    </row>
    <row r="56" spans="1:13" ht="24.75" customHeight="1">
      <c r="A56" s="46"/>
      <c r="B56" s="5"/>
      <c r="C56" s="17"/>
      <c r="D56" s="17"/>
      <c r="E56" s="17"/>
      <c r="F56" s="17"/>
      <c r="G56" s="17"/>
      <c r="H56" s="48"/>
      <c r="I56" s="48" t="s">
        <v>87</v>
      </c>
      <c r="J56" s="111">
        <v>4405.8900000000003</v>
      </c>
      <c r="K56" s="218" t="s">
        <v>34</v>
      </c>
      <c r="L56" s="115"/>
      <c r="M56" s="62"/>
    </row>
    <row r="57" spans="1:13" ht="24.75" customHeight="1">
      <c r="A57" s="46"/>
      <c r="B57" s="5"/>
      <c r="C57" s="17"/>
      <c r="D57" s="17"/>
      <c r="E57" s="17"/>
      <c r="F57" s="17"/>
      <c r="G57" s="17"/>
      <c r="H57" s="48"/>
      <c r="I57" s="48" t="s">
        <v>86</v>
      </c>
      <c r="J57" s="111">
        <v>2123.63</v>
      </c>
      <c r="K57" s="218" t="s">
        <v>34</v>
      </c>
      <c r="L57" s="115"/>
      <c r="M57" s="62"/>
    </row>
    <row r="58" spans="1:13" ht="24.75" customHeight="1">
      <c r="A58" s="46"/>
      <c r="B58" s="5"/>
      <c r="C58" s="17"/>
      <c r="D58" s="17"/>
      <c r="E58" s="17"/>
      <c r="F58" s="17"/>
      <c r="G58" s="17"/>
      <c r="H58" s="48"/>
      <c r="I58" s="48" t="s">
        <v>88</v>
      </c>
      <c r="J58" s="111">
        <f>J57*100/J56</f>
        <v>48.199796181929187</v>
      </c>
      <c r="K58" s="218" t="s">
        <v>51</v>
      </c>
      <c r="L58" s="115"/>
      <c r="M58" s="62"/>
    </row>
    <row r="59" spans="1:13" ht="27.75" customHeight="1">
      <c r="A59" s="49"/>
      <c r="B59" s="14"/>
      <c r="C59" s="20"/>
      <c r="D59" s="20"/>
      <c r="E59" s="20"/>
      <c r="F59" s="20"/>
      <c r="G59" s="20"/>
      <c r="H59" s="102"/>
      <c r="I59" s="222"/>
      <c r="J59" s="103"/>
      <c r="K59" s="223"/>
      <c r="L59" s="116"/>
      <c r="M59" s="63"/>
    </row>
    <row r="60" spans="1:13" ht="24.75" customHeight="1">
      <c r="A60" s="38" t="s">
        <v>89</v>
      </c>
      <c r="B60" s="109">
        <v>5</v>
      </c>
      <c r="C60" s="15">
        <v>0.6</v>
      </c>
      <c r="D60" s="15">
        <v>0.65</v>
      </c>
      <c r="E60" s="15">
        <v>0.7</v>
      </c>
      <c r="F60" s="15">
        <v>0.75</v>
      </c>
      <c r="G60" s="15">
        <v>0.8</v>
      </c>
      <c r="H60" s="475" t="s">
        <v>92</v>
      </c>
      <c r="I60" s="476"/>
      <c r="J60" s="476"/>
      <c r="K60" s="477"/>
      <c r="L60" s="114">
        <f>'[1]6 เดือน'!$L$60</f>
        <v>1</v>
      </c>
      <c r="M60" s="61">
        <f>IF(L60=0,"-",L60*B60/B$94)</f>
        <v>0.05</v>
      </c>
    </row>
    <row r="61" spans="1:13" ht="24.75" customHeight="1">
      <c r="A61" s="40" t="s">
        <v>90</v>
      </c>
      <c r="B61" s="3"/>
      <c r="C61" s="21"/>
      <c r="D61" s="21"/>
      <c r="E61" s="21"/>
      <c r="F61" s="21"/>
      <c r="G61" s="21"/>
      <c r="H61" s="469" t="s">
        <v>93</v>
      </c>
      <c r="I61" s="470"/>
      <c r="J61" s="470"/>
      <c r="K61" s="471"/>
      <c r="L61" s="115"/>
      <c r="M61" s="62"/>
    </row>
    <row r="62" spans="1:13" ht="24.75" customHeight="1">
      <c r="A62" s="40" t="s">
        <v>91</v>
      </c>
      <c r="B62" s="5"/>
      <c r="C62" s="12"/>
      <c r="D62" s="12"/>
      <c r="E62" s="12"/>
      <c r="F62" s="12"/>
      <c r="G62" s="12"/>
      <c r="H62" s="469" t="s">
        <v>94</v>
      </c>
      <c r="I62" s="470"/>
      <c r="J62" s="470"/>
      <c r="K62" s="471"/>
      <c r="L62" s="115"/>
      <c r="M62" s="62"/>
    </row>
    <row r="63" spans="1:13" ht="24.75" customHeight="1">
      <c r="A63" s="40"/>
      <c r="B63" s="5"/>
      <c r="C63" s="12"/>
      <c r="D63" s="12"/>
      <c r="E63" s="12"/>
      <c r="F63" s="12"/>
      <c r="G63" s="12"/>
      <c r="H63" s="217" t="s">
        <v>95</v>
      </c>
      <c r="I63" s="220"/>
      <c r="J63" s="220"/>
      <c r="K63" s="218"/>
      <c r="L63" s="115"/>
      <c r="M63" s="62"/>
    </row>
    <row r="64" spans="1:13" ht="24.75" customHeight="1">
      <c r="A64" s="40"/>
      <c r="B64" s="5"/>
      <c r="C64" s="12"/>
      <c r="D64" s="12"/>
      <c r="E64" s="12"/>
      <c r="F64" s="12"/>
      <c r="G64" s="12"/>
      <c r="H64" s="224"/>
      <c r="I64" s="51" t="s">
        <v>97</v>
      </c>
      <c r="J64" s="111">
        <v>0</v>
      </c>
      <c r="K64" s="225" t="s">
        <v>96</v>
      </c>
      <c r="L64" s="115"/>
      <c r="M64" s="62"/>
    </row>
    <row r="65" spans="1:32" ht="24.75" customHeight="1">
      <c r="A65" s="46"/>
      <c r="B65" s="5"/>
      <c r="C65" s="12"/>
      <c r="D65" s="12"/>
      <c r="E65" s="12"/>
      <c r="F65" s="12"/>
      <c r="G65" s="12"/>
      <c r="H65" s="224"/>
      <c r="I65" s="51" t="s">
        <v>98</v>
      </c>
      <c r="J65" s="111">
        <v>0</v>
      </c>
      <c r="K65" s="225" t="s">
        <v>96</v>
      </c>
      <c r="L65" s="115"/>
      <c r="M65" s="62"/>
    </row>
    <row r="66" spans="1:32" ht="24.75" customHeight="1">
      <c r="A66" s="46"/>
      <c r="B66" s="5"/>
      <c r="C66" s="12"/>
      <c r="D66" s="12"/>
      <c r="E66" s="12"/>
      <c r="F66" s="12"/>
      <c r="G66" s="12"/>
      <c r="H66" s="217"/>
      <c r="I66" s="51" t="s">
        <v>35</v>
      </c>
      <c r="J66" s="111">
        <v>0</v>
      </c>
      <c r="K66" s="218" t="s">
        <v>51</v>
      </c>
      <c r="L66" s="115"/>
      <c r="M66" s="62"/>
    </row>
    <row r="67" spans="1:32" ht="24.75" customHeight="1">
      <c r="A67" s="46"/>
      <c r="B67" s="5"/>
      <c r="C67" s="12"/>
      <c r="D67" s="12"/>
      <c r="E67" s="12"/>
      <c r="F67" s="12"/>
      <c r="G67" s="12"/>
      <c r="H67" s="48"/>
      <c r="I67" s="104"/>
      <c r="J67" s="104"/>
      <c r="K67" s="105"/>
      <c r="L67" s="115"/>
      <c r="M67" s="62"/>
    </row>
    <row r="68" spans="1:32" ht="24.75" customHeight="1">
      <c r="A68" s="38" t="s">
        <v>101</v>
      </c>
      <c r="B68" s="110">
        <v>5</v>
      </c>
      <c r="C68" s="22">
        <v>0.65</v>
      </c>
      <c r="D68" s="22">
        <v>0.7</v>
      </c>
      <c r="E68" s="22">
        <v>0.75</v>
      </c>
      <c r="F68" s="22">
        <v>0.8</v>
      </c>
      <c r="G68" s="22">
        <v>0.85</v>
      </c>
      <c r="H68" s="475" t="s">
        <v>103</v>
      </c>
      <c r="I68" s="476"/>
      <c r="J68" s="476"/>
      <c r="K68" s="477"/>
      <c r="L68" s="114">
        <f>'[1]6 เดือน'!$L$68</f>
        <v>1</v>
      </c>
      <c r="M68" s="61">
        <f>IF(L68=0,"-",L68*B68/B$94)</f>
        <v>0.05</v>
      </c>
    </row>
    <row r="69" spans="1:32" ht="24.75" customHeight="1">
      <c r="A69" s="40" t="s">
        <v>102</v>
      </c>
      <c r="B69" s="5"/>
      <c r="C69" s="17"/>
      <c r="D69" s="17"/>
      <c r="E69" s="17"/>
      <c r="F69" s="17"/>
      <c r="G69" s="17"/>
      <c r="H69" s="469" t="s">
        <v>104</v>
      </c>
      <c r="I69" s="470"/>
      <c r="J69" s="470"/>
      <c r="K69" s="471"/>
      <c r="L69" s="115"/>
      <c r="M69" s="62"/>
    </row>
    <row r="70" spans="1:32" ht="24.75" customHeight="1">
      <c r="A70" s="40"/>
      <c r="B70" s="5"/>
      <c r="C70" s="17"/>
      <c r="D70" s="17"/>
      <c r="E70" s="17"/>
      <c r="F70" s="17"/>
      <c r="G70" s="17"/>
      <c r="H70" s="469" t="s">
        <v>105</v>
      </c>
      <c r="I70" s="470"/>
      <c r="J70" s="470"/>
      <c r="K70" s="471"/>
      <c r="L70" s="115"/>
      <c r="M70" s="62"/>
    </row>
    <row r="71" spans="1:32" ht="24.75" customHeight="1">
      <c r="A71" s="40"/>
      <c r="B71" s="5"/>
      <c r="C71" s="17"/>
      <c r="D71" s="17"/>
      <c r="E71" s="17"/>
      <c r="F71" s="17"/>
      <c r="G71" s="17"/>
      <c r="H71" s="106"/>
      <c r="I71" s="107" t="s">
        <v>113</v>
      </c>
      <c r="J71" s="111">
        <v>0</v>
      </c>
      <c r="K71" s="218" t="s">
        <v>51</v>
      </c>
      <c r="L71" s="115"/>
      <c r="M71" s="62"/>
    </row>
    <row r="72" spans="1:32" ht="24.75" customHeight="1">
      <c r="A72" s="40"/>
      <c r="B72" s="5"/>
      <c r="C72" s="17"/>
      <c r="D72" s="17"/>
      <c r="E72" s="17"/>
      <c r="F72" s="17"/>
      <c r="G72" s="23"/>
      <c r="H72" s="66"/>
      <c r="I72" s="66"/>
      <c r="J72" s="66"/>
      <c r="K72" s="66"/>
      <c r="L72" s="115"/>
      <c r="M72" s="62"/>
    </row>
    <row r="73" spans="1:32" ht="24.75" customHeight="1">
      <c r="A73" s="38" t="s">
        <v>106</v>
      </c>
      <c r="B73" s="110">
        <v>5</v>
      </c>
      <c r="C73" s="24" t="s">
        <v>29</v>
      </c>
      <c r="D73" s="24" t="s">
        <v>30</v>
      </c>
      <c r="E73" s="24" t="s">
        <v>31</v>
      </c>
      <c r="F73" s="24" t="s">
        <v>32</v>
      </c>
      <c r="G73" s="24" t="s">
        <v>33</v>
      </c>
      <c r="H73" s="475" t="s">
        <v>108</v>
      </c>
      <c r="I73" s="476"/>
      <c r="J73" s="476"/>
      <c r="K73" s="477"/>
      <c r="L73" s="114">
        <f>'[1]6 เดือน'!$L$73</f>
        <v>1</v>
      </c>
      <c r="M73" s="61">
        <f>IF(L73=0,"-",L73*B73/B$94)</f>
        <v>0.05</v>
      </c>
      <c r="P73" s="1"/>
    </row>
    <row r="74" spans="1:32" ht="24.75" customHeight="1">
      <c r="A74" s="40" t="s">
        <v>107</v>
      </c>
      <c r="B74" s="5"/>
      <c r="C74" s="25">
        <v>1.5</v>
      </c>
      <c r="D74" s="25">
        <v>2</v>
      </c>
      <c r="E74" s="25">
        <v>2.5</v>
      </c>
      <c r="F74" s="25">
        <v>3</v>
      </c>
      <c r="G74" s="25">
        <v>5</v>
      </c>
      <c r="H74" s="469" t="s">
        <v>109</v>
      </c>
      <c r="I74" s="470"/>
      <c r="J74" s="470"/>
      <c r="K74" s="471"/>
      <c r="L74" s="115"/>
      <c r="M74" s="62"/>
    </row>
    <row r="75" spans="1:32" ht="24.75" customHeight="1">
      <c r="A75" s="40"/>
      <c r="B75" s="5"/>
      <c r="C75" s="23"/>
      <c r="D75" s="23"/>
      <c r="E75" s="23"/>
      <c r="F75" s="23"/>
      <c r="G75" s="23"/>
      <c r="H75" s="469" t="s">
        <v>110</v>
      </c>
      <c r="I75" s="470"/>
      <c r="J75" s="470"/>
      <c r="K75" s="471"/>
      <c r="L75" s="115"/>
      <c r="M75" s="62"/>
      <c r="P75" s="52"/>
      <c r="Q75" s="52"/>
    </row>
    <row r="76" spans="1:32" ht="24.75" customHeight="1">
      <c r="A76" s="40"/>
      <c r="B76" s="5"/>
      <c r="C76" s="23"/>
      <c r="D76" s="23"/>
      <c r="E76" s="23"/>
      <c r="F76" s="23"/>
      <c r="G76" s="23"/>
      <c r="H76" s="469" t="s">
        <v>111</v>
      </c>
      <c r="I76" s="470"/>
      <c r="J76" s="470"/>
      <c r="K76" s="471"/>
      <c r="L76" s="115"/>
      <c r="M76" s="62"/>
      <c r="P76" s="52"/>
      <c r="Q76" s="52"/>
    </row>
    <row r="77" spans="1:32" ht="24.75" customHeight="1">
      <c r="A77" s="40"/>
      <c r="B77" s="5"/>
      <c r="C77" s="23"/>
      <c r="D77" s="23"/>
      <c r="E77" s="23"/>
      <c r="F77" s="23"/>
      <c r="G77" s="23"/>
      <c r="H77" s="217"/>
      <c r="I77" s="51" t="s">
        <v>112</v>
      </c>
      <c r="J77" s="111">
        <v>0</v>
      </c>
      <c r="K77" s="225"/>
      <c r="L77" s="115"/>
      <c r="M77" s="62"/>
      <c r="P77" s="53"/>
      <c r="Q77" s="53"/>
      <c r="R77" s="54"/>
    </row>
    <row r="78" spans="1:32" ht="27" customHeight="1">
      <c r="A78" s="50"/>
      <c r="B78" s="14"/>
      <c r="C78" s="20"/>
      <c r="D78" s="20"/>
      <c r="E78" s="20"/>
      <c r="F78" s="20"/>
      <c r="G78" s="20"/>
      <c r="H78" s="96"/>
      <c r="I78" s="222"/>
      <c r="J78" s="222"/>
      <c r="K78" s="223"/>
      <c r="L78" s="116"/>
      <c r="M78" s="63"/>
    </row>
    <row r="79" spans="1:32" ht="24.75" customHeight="1">
      <c r="A79" s="55" t="s">
        <v>132</v>
      </c>
      <c r="B79" s="110">
        <v>5</v>
      </c>
      <c r="C79" s="26">
        <v>1</v>
      </c>
      <c r="D79" s="26">
        <v>2</v>
      </c>
      <c r="E79" s="26">
        <v>3</v>
      </c>
      <c r="F79" s="26">
        <v>4</v>
      </c>
      <c r="G79" s="26">
        <v>5</v>
      </c>
      <c r="H79" s="475" t="s">
        <v>123</v>
      </c>
      <c r="I79" s="476"/>
      <c r="J79" s="476"/>
      <c r="K79" s="477"/>
      <c r="L79" s="114">
        <f>'[2]8 เดือน'!$L$79</f>
        <v>4.4251336898395728</v>
      </c>
      <c r="M79" s="61">
        <f>IF(L79=0,"-",L79*B79/B$94)</f>
        <v>0.22125668449197863</v>
      </c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</row>
    <row r="80" spans="1:32" ht="24.75" customHeight="1">
      <c r="A80" s="56" t="s">
        <v>36</v>
      </c>
      <c r="B80" s="27"/>
      <c r="C80" s="17"/>
      <c r="D80" s="17"/>
      <c r="E80" s="17"/>
      <c r="F80" s="17"/>
      <c r="G80" s="28"/>
      <c r="H80" s="217" t="s">
        <v>124</v>
      </c>
      <c r="I80" s="92"/>
      <c r="J80" s="108"/>
      <c r="K80" s="105"/>
      <c r="L80" s="117"/>
      <c r="M80" s="62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</row>
    <row r="81" spans="1:32" ht="24.75" customHeight="1">
      <c r="A81" s="56"/>
      <c r="B81" s="27"/>
      <c r="C81" s="17"/>
      <c r="D81" s="17"/>
      <c r="E81" s="17"/>
      <c r="F81" s="17"/>
      <c r="G81" s="17"/>
      <c r="H81" s="220" t="s">
        <v>125</v>
      </c>
      <c r="I81" s="92"/>
      <c r="J81" s="108"/>
      <c r="K81" s="105"/>
      <c r="L81" s="117"/>
      <c r="M81" s="62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</row>
    <row r="82" spans="1:32" ht="24.75" customHeight="1">
      <c r="A82" s="56"/>
      <c r="B82" s="27"/>
      <c r="C82" s="17"/>
      <c r="D82" s="17"/>
      <c r="E82" s="17"/>
      <c r="F82" s="17"/>
      <c r="G82" s="17"/>
      <c r="H82" s="217" t="s">
        <v>126</v>
      </c>
      <c r="I82" s="92"/>
      <c r="J82" s="108"/>
      <c r="K82" s="105"/>
      <c r="L82" s="117"/>
      <c r="M82" s="62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</row>
    <row r="83" spans="1:32" ht="24.75" customHeight="1">
      <c r="A83" s="56"/>
      <c r="B83" s="27"/>
      <c r="C83" s="17"/>
      <c r="D83" s="17"/>
      <c r="E83" s="17"/>
      <c r="F83" s="17"/>
      <c r="G83" s="17"/>
      <c r="H83" s="217" t="s">
        <v>127</v>
      </c>
      <c r="I83" s="92"/>
      <c r="J83" s="108"/>
      <c r="K83" s="105"/>
      <c r="L83" s="117"/>
      <c r="M83" s="62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</row>
    <row r="84" spans="1:32" ht="24.75" customHeight="1">
      <c r="A84" s="56"/>
      <c r="B84" s="27"/>
      <c r="C84" s="17"/>
      <c r="D84" s="17"/>
      <c r="E84" s="17"/>
      <c r="F84" s="17"/>
      <c r="G84" s="17"/>
      <c r="H84" s="217"/>
      <c r="I84" s="51" t="s">
        <v>114</v>
      </c>
      <c r="J84" s="226">
        <f>'[2]8 เดือน'!$L$79</f>
        <v>4.4251336898395728</v>
      </c>
      <c r="K84" s="225"/>
      <c r="L84" s="117"/>
      <c r="M84" s="62"/>
      <c r="O84" s="58"/>
      <c r="P84" s="58"/>
      <c r="Q84" s="58"/>
      <c r="R84" s="58"/>
      <c r="S84" s="58"/>
      <c r="T84" s="58"/>
      <c r="U84" s="58"/>
      <c r="V84" s="59"/>
      <c r="W84" s="58"/>
      <c r="X84" s="58"/>
      <c r="Y84" s="58"/>
      <c r="Z84" s="58"/>
      <c r="AA84" s="58"/>
      <c r="AB84" s="58"/>
      <c r="AC84" s="58"/>
      <c r="AD84" s="58"/>
      <c r="AE84" s="58"/>
      <c r="AF84" s="58"/>
    </row>
    <row r="85" spans="1:32" ht="24.75" customHeight="1">
      <c r="A85" s="60"/>
      <c r="B85" s="29"/>
      <c r="C85" s="20"/>
      <c r="D85" s="20"/>
      <c r="E85" s="20"/>
      <c r="F85" s="20"/>
      <c r="G85" s="20"/>
      <c r="H85" s="97"/>
      <c r="I85" s="222"/>
      <c r="J85" s="222"/>
      <c r="K85" s="223"/>
      <c r="L85" s="118"/>
      <c r="M85" s="63"/>
    </row>
    <row r="86" spans="1:32" ht="24.75" customHeight="1">
      <c r="A86" s="38" t="s">
        <v>115</v>
      </c>
      <c r="B86" s="110">
        <v>5</v>
      </c>
      <c r="C86" s="22">
        <v>0.8</v>
      </c>
      <c r="D86" s="22">
        <v>0.85</v>
      </c>
      <c r="E86" s="22">
        <v>0.9</v>
      </c>
      <c r="F86" s="22">
        <v>0.95</v>
      </c>
      <c r="G86" s="22">
        <v>1</v>
      </c>
      <c r="H86" s="475" t="s">
        <v>117</v>
      </c>
      <c r="I86" s="476"/>
      <c r="J86" s="476"/>
      <c r="K86" s="477"/>
      <c r="L86" s="114">
        <v>3.5714000000000001</v>
      </c>
      <c r="M86" s="61">
        <f>IF(L86=0,"-",L86*B86/B$94)</f>
        <v>0.17857000000000001</v>
      </c>
    </row>
    <row r="87" spans="1:32" ht="24.75" customHeight="1">
      <c r="A87" s="40" t="s">
        <v>116</v>
      </c>
      <c r="B87" s="5"/>
      <c r="C87" s="17"/>
      <c r="D87" s="17"/>
      <c r="E87" s="17"/>
      <c r="F87" s="17"/>
      <c r="G87" s="17"/>
      <c r="H87" s="469" t="s">
        <v>118</v>
      </c>
      <c r="I87" s="470"/>
      <c r="J87" s="470"/>
      <c r="K87" s="471"/>
      <c r="L87" s="115"/>
      <c r="M87" s="62"/>
    </row>
    <row r="88" spans="1:32" ht="24.75" customHeight="1">
      <c r="A88" s="40"/>
      <c r="B88" s="5"/>
      <c r="C88" s="17"/>
      <c r="D88" s="17"/>
      <c r="E88" s="17"/>
      <c r="F88" s="17"/>
      <c r="G88" s="17"/>
      <c r="H88" s="469" t="s">
        <v>119</v>
      </c>
      <c r="I88" s="470"/>
      <c r="J88" s="470"/>
      <c r="K88" s="471"/>
      <c r="L88" s="115"/>
      <c r="M88" s="62"/>
    </row>
    <row r="89" spans="1:32" ht="24.75" customHeight="1">
      <c r="A89" s="40"/>
      <c r="B89" s="5"/>
      <c r="C89" s="17"/>
      <c r="D89" s="17"/>
      <c r="E89" s="17"/>
      <c r="F89" s="17"/>
      <c r="G89" s="17"/>
      <c r="H89" s="217" t="s">
        <v>120</v>
      </c>
      <c r="I89" s="220"/>
      <c r="J89" s="220"/>
      <c r="K89" s="218"/>
      <c r="L89" s="115"/>
      <c r="M89" s="62"/>
    </row>
    <row r="90" spans="1:32" ht="24.75" customHeight="1">
      <c r="A90" s="40"/>
      <c r="B90" s="5"/>
      <c r="C90" s="17"/>
      <c r="D90" s="17"/>
      <c r="E90" s="17"/>
      <c r="F90" s="17"/>
      <c r="G90" s="17"/>
      <c r="H90" s="217" t="s">
        <v>121</v>
      </c>
      <c r="I90" s="220"/>
      <c r="J90" s="220"/>
      <c r="K90" s="218"/>
      <c r="L90" s="115"/>
      <c r="M90" s="62"/>
    </row>
    <row r="91" spans="1:32" ht="24.75" customHeight="1">
      <c r="A91" s="40"/>
      <c r="B91" s="5"/>
      <c r="C91" s="17"/>
      <c r="D91" s="17"/>
      <c r="E91" s="17"/>
      <c r="F91" s="17"/>
      <c r="G91" s="17"/>
      <c r="H91" s="106"/>
      <c r="I91" s="107" t="s">
        <v>122</v>
      </c>
      <c r="J91" s="112">
        <v>92.86</v>
      </c>
      <c r="K91" s="218" t="s">
        <v>51</v>
      </c>
      <c r="L91" s="115"/>
      <c r="M91" s="62"/>
    </row>
    <row r="92" spans="1:32" ht="24.75" customHeight="1">
      <c r="A92" s="40"/>
      <c r="B92" s="30"/>
      <c r="C92" s="17"/>
      <c r="D92" s="17"/>
      <c r="E92" s="17"/>
      <c r="F92" s="17"/>
      <c r="G92" s="23"/>
      <c r="H92" s="66"/>
      <c r="I92" s="66"/>
      <c r="J92" s="66"/>
      <c r="K92" s="66"/>
      <c r="L92" s="115"/>
      <c r="M92" s="62"/>
    </row>
    <row r="93" spans="1:32" ht="31.5" customHeight="1">
      <c r="A93" s="472" t="s">
        <v>129</v>
      </c>
      <c r="B93" s="473"/>
      <c r="C93" s="473"/>
      <c r="D93" s="473"/>
      <c r="E93" s="473"/>
      <c r="F93" s="473"/>
      <c r="G93" s="473"/>
      <c r="H93" s="473"/>
      <c r="I93" s="473"/>
      <c r="J93" s="473"/>
      <c r="K93" s="473"/>
      <c r="L93" s="474"/>
      <c r="M93" s="67">
        <f>SUM(M86,M79,M73,M68,M60,M54,M49,M41,M35,M29,M24,M17,M9,M6)</f>
        <v>1.444826684491979</v>
      </c>
    </row>
    <row r="94" spans="1:32">
      <c r="B94" s="82">
        <f>SUM(B6:B92)</f>
        <v>100</v>
      </c>
    </row>
  </sheetData>
  <mergeCells count="53">
    <mergeCell ref="H86:K86"/>
    <mergeCell ref="H87:K87"/>
    <mergeCell ref="H88:K88"/>
    <mergeCell ref="A93:L93"/>
    <mergeCell ref="H70:K70"/>
    <mergeCell ref="H73:K73"/>
    <mergeCell ref="H74:K74"/>
    <mergeCell ref="H75:K75"/>
    <mergeCell ref="H76:K76"/>
    <mergeCell ref="H79:K79"/>
    <mergeCell ref="H69:K69"/>
    <mergeCell ref="H48:K48"/>
    <mergeCell ref="H49:K49"/>
    <mergeCell ref="H50:K50"/>
    <mergeCell ref="H51:K51"/>
    <mergeCell ref="H53:K53"/>
    <mergeCell ref="H54:K54"/>
    <mergeCell ref="H55:K55"/>
    <mergeCell ref="H60:K60"/>
    <mergeCell ref="H61:K61"/>
    <mergeCell ref="H62:K62"/>
    <mergeCell ref="H68:K68"/>
    <mergeCell ref="H43:K43"/>
    <mergeCell ref="H26:K26"/>
    <mergeCell ref="H29:K29"/>
    <mergeCell ref="H30:K30"/>
    <mergeCell ref="H31:K31"/>
    <mergeCell ref="H32:K32"/>
    <mergeCell ref="H35:K35"/>
    <mergeCell ref="H36:K36"/>
    <mergeCell ref="H37:K37"/>
    <mergeCell ref="H38:K38"/>
    <mergeCell ref="H41:K41"/>
    <mergeCell ref="H42:K42"/>
    <mergeCell ref="H25:K25"/>
    <mergeCell ref="H11:I11"/>
    <mergeCell ref="H13:I13"/>
    <mergeCell ref="H14:I14"/>
    <mergeCell ref="H15:I15"/>
    <mergeCell ref="H17:K17"/>
    <mergeCell ref="H18:K18"/>
    <mergeCell ref="H19:K19"/>
    <mergeCell ref="H20:K20"/>
    <mergeCell ref="H21:K21"/>
    <mergeCell ref="H23:K23"/>
    <mergeCell ref="H24:K24"/>
    <mergeCell ref="H9:I10"/>
    <mergeCell ref="J9:K9"/>
    <mergeCell ref="A1:M1"/>
    <mergeCell ref="A2:M2"/>
    <mergeCell ref="C4:G4"/>
    <mergeCell ref="H4:K5"/>
    <mergeCell ref="L4:L5"/>
  </mergeCells>
  <printOptions horizontalCentered="1"/>
  <pageMargins left="0.19685039370078741" right="0.19685039370078741" top="0.55118110236220474" bottom="0.27559055118110237" header="0.19685039370078741" footer="0.47244094488188981"/>
  <pageSetup paperSize="9" scale="80" orientation="landscape" r:id="rId1"/>
  <headerFooter scaleWithDoc="0">
    <oddHeader>&amp;R&amp;"TH SarabunIT๙,ธรรมดา"&amp;16&amp;P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AF94"/>
  <sheetViews>
    <sheetView topLeftCell="A43" zoomScale="70" zoomScaleNormal="70" zoomScaleSheetLayoutView="90" zoomScalePageLayoutView="50" workbookViewId="0">
      <selection activeCell="F99" activeCellId="1" sqref="A79 F99"/>
    </sheetView>
  </sheetViews>
  <sheetFormatPr defaultColWidth="9.140625" defaultRowHeight="23.25"/>
  <cols>
    <col min="1" max="1" width="38" style="95" customWidth="1"/>
    <col min="2" max="2" width="9.7109375" style="95" customWidth="1"/>
    <col min="3" max="3" width="9.85546875" style="95" customWidth="1"/>
    <col min="4" max="7" width="9.28515625" style="95" customWidth="1"/>
    <col min="8" max="9" width="9.85546875" style="95" customWidth="1"/>
    <col min="10" max="10" width="13.140625" style="95" customWidth="1"/>
    <col min="11" max="11" width="27.28515625" style="95" customWidth="1"/>
    <col min="12" max="12" width="11.5703125" style="95" customWidth="1"/>
    <col min="13" max="13" width="11.140625" style="95" customWidth="1"/>
    <col min="14" max="16384" width="9.140625" style="95"/>
  </cols>
  <sheetData>
    <row r="1" spans="1:16" ht="27.75">
      <c r="A1" s="507" t="s">
        <v>0</v>
      </c>
      <c r="B1" s="508"/>
      <c r="C1" s="508"/>
      <c r="D1" s="508"/>
      <c r="E1" s="508"/>
      <c r="F1" s="508"/>
      <c r="G1" s="508"/>
      <c r="H1" s="508"/>
      <c r="I1" s="508"/>
      <c r="J1" s="508"/>
      <c r="K1" s="508"/>
      <c r="L1" s="508"/>
      <c r="M1" s="508"/>
    </row>
    <row r="2" spans="1:16" ht="27.75">
      <c r="A2" s="507" t="s">
        <v>45</v>
      </c>
      <c r="B2" s="508"/>
      <c r="C2" s="508"/>
      <c r="D2" s="508"/>
      <c r="E2" s="508"/>
      <c r="F2" s="508"/>
      <c r="G2" s="508"/>
      <c r="H2" s="508"/>
      <c r="I2" s="508"/>
      <c r="J2" s="508"/>
      <c r="K2" s="508"/>
      <c r="L2" s="508"/>
      <c r="M2" s="508"/>
    </row>
    <row r="3" spans="1:16" ht="26.25" customHeight="1">
      <c r="A3" s="247" t="s">
        <v>134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9" t="s">
        <v>37</v>
      </c>
    </row>
    <row r="4" spans="1:16" s="251" customFormat="1" ht="24.75" customHeight="1">
      <c r="A4" s="26" t="s">
        <v>1</v>
      </c>
      <c r="B4" s="26" t="s">
        <v>2</v>
      </c>
      <c r="C4" s="509" t="s">
        <v>3</v>
      </c>
      <c r="D4" s="509"/>
      <c r="E4" s="509"/>
      <c r="F4" s="509"/>
      <c r="G4" s="509"/>
      <c r="H4" s="510" t="s">
        <v>4</v>
      </c>
      <c r="I4" s="511"/>
      <c r="J4" s="511"/>
      <c r="K4" s="512"/>
      <c r="L4" s="516" t="s">
        <v>5</v>
      </c>
      <c r="M4" s="250" t="s">
        <v>6</v>
      </c>
    </row>
    <row r="5" spans="1:16" s="251" customFormat="1" ht="24.75" customHeight="1">
      <c r="A5" s="63" t="s">
        <v>7</v>
      </c>
      <c r="B5" s="63" t="s">
        <v>8</v>
      </c>
      <c r="C5" s="252">
        <v>1</v>
      </c>
      <c r="D5" s="252">
        <v>2</v>
      </c>
      <c r="E5" s="252">
        <v>3</v>
      </c>
      <c r="F5" s="252">
        <v>4</v>
      </c>
      <c r="G5" s="252">
        <v>5</v>
      </c>
      <c r="H5" s="513"/>
      <c r="I5" s="514"/>
      <c r="J5" s="514"/>
      <c r="K5" s="515"/>
      <c r="L5" s="516"/>
      <c r="M5" s="253" t="s">
        <v>9</v>
      </c>
    </row>
    <row r="6" spans="1:16" ht="23.25" customHeight="1">
      <c r="A6" s="38" t="s">
        <v>10</v>
      </c>
      <c r="B6" s="109">
        <v>10</v>
      </c>
      <c r="C6" s="242">
        <v>0.6</v>
      </c>
      <c r="D6" s="242">
        <v>0.7</v>
      </c>
      <c r="E6" s="242">
        <v>0.8</v>
      </c>
      <c r="F6" s="242">
        <v>0.9</v>
      </c>
      <c r="G6" s="242">
        <v>1</v>
      </c>
      <c r="H6" s="231" t="s">
        <v>128</v>
      </c>
      <c r="I6" s="68"/>
      <c r="J6" s="68"/>
      <c r="K6" s="69"/>
      <c r="L6" s="243">
        <f>[3]กส8!$L$6</f>
        <v>2.6640000000000001</v>
      </c>
      <c r="M6" s="61">
        <f>IF(L6=0,"-",L6*B6/B$94)</f>
        <v>0.26640000000000003</v>
      </c>
    </row>
    <row r="7" spans="1:16" ht="23.25" customHeight="1">
      <c r="A7" s="39" t="s">
        <v>12</v>
      </c>
      <c r="B7" s="3"/>
      <c r="C7" s="244"/>
      <c r="D7" s="244"/>
      <c r="E7" s="244"/>
      <c r="F7" s="244"/>
      <c r="G7" s="244"/>
      <c r="H7" s="229" t="s">
        <v>40</v>
      </c>
      <c r="I7" s="70"/>
      <c r="J7" s="245">
        <f>[3]กส8!$J$7</f>
        <v>76.643000000000001</v>
      </c>
      <c r="K7" s="71" t="s">
        <v>51</v>
      </c>
      <c r="L7" s="115"/>
      <c r="M7" s="62"/>
    </row>
    <row r="8" spans="1:16" ht="23.25" customHeight="1">
      <c r="A8" s="40"/>
      <c r="B8" s="5"/>
      <c r="C8" s="20"/>
      <c r="D8" s="20"/>
      <c r="E8" s="20"/>
      <c r="F8" s="20"/>
      <c r="G8" s="20"/>
      <c r="H8" s="28"/>
      <c r="I8" s="70"/>
      <c r="J8" s="70"/>
      <c r="K8" s="78"/>
      <c r="L8" s="115"/>
      <c r="M8" s="62"/>
    </row>
    <row r="9" spans="1:16" ht="23.25" customHeight="1">
      <c r="A9" s="38" t="s">
        <v>13</v>
      </c>
      <c r="B9" s="109">
        <v>10</v>
      </c>
      <c r="C9" s="240">
        <v>12456</v>
      </c>
      <c r="D9" s="241">
        <v>14532</v>
      </c>
      <c r="E9" s="241">
        <v>16608</v>
      </c>
      <c r="F9" s="241">
        <v>18684</v>
      </c>
      <c r="G9" s="241">
        <v>20760</v>
      </c>
      <c r="H9" s="492" t="s">
        <v>14</v>
      </c>
      <c r="I9" s="493"/>
      <c r="J9" s="494" t="s">
        <v>15</v>
      </c>
      <c r="K9" s="494"/>
      <c r="L9" s="243">
        <v>1</v>
      </c>
      <c r="M9" s="61">
        <f>IF(L9=0,"-",L9*B9/B$94)</f>
        <v>0.1</v>
      </c>
      <c r="O9" s="254"/>
      <c r="P9" s="255"/>
    </row>
    <row r="10" spans="1:16" ht="23.25" customHeight="1">
      <c r="A10" s="40" t="s">
        <v>16</v>
      </c>
      <c r="B10" s="3"/>
      <c r="C10" s="256" t="s">
        <v>38</v>
      </c>
      <c r="D10" s="256" t="s">
        <v>38</v>
      </c>
      <c r="E10" s="256" t="s">
        <v>39</v>
      </c>
      <c r="F10" s="256" t="s">
        <v>38</v>
      </c>
      <c r="G10" s="256" t="s">
        <v>38</v>
      </c>
      <c r="H10" s="492"/>
      <c r="I10" s="493"/>
      <c r="J10" s="237" t="s">
        <v>17</v>
      </c>
      <c r="K10" s="237" t="s">
        <v>18</v>
      </c>
      <c r="L10" s="115"/>
      <c r="M10" s="62"/>
      <c r="O10" s="254"/>
      <c r="P10" s="257"/>
    </row>
    <row r="11" spans="1:16" ht="23.25" customHeight="1">
      <c r="A11" s="40"/>
      <c r="B11" s="3"/>
      <c r="C11" s="258"/>
      <c r="D11" s="258"/>
      <c r="E11" s="258"/>
      <c r="F11" s="258"/>
      <c r="G11" s="258"/>
      <c r="H11" s="495" t="s">
        <v>19</v>
      </c>
      <c r="I11" s="496"/>
      <c r="J11" s="73">
        <v>19000</v>
      </c>
      <c r="K11" s="64">
        <f>[4]กส14!$K$11</f>
        <v>10000</v>
      </c>
      <c r="L11" s="115"/>
      <c r="M11" s="62"/>
    </row>
    <row r="12" spans="1:16" ht="23.25" customHeight="1">
      <c r="A12" s="40"/>
      <c r="B12" s="5"/>
      <c r="C12" s="259"/>
      <c r="D12" s="17"/>
      <c r="E12" s="17"/>
      <c r="F12" s="17"/>
      <c r="G12" s="17"/>
      <c r="H12" s="231" t="s">
        <v>41</v>
      </c>
      <c r="I12" s="232"/>
      <c r="J12" s="74">
        <v>1760</v>
      </c>
      <c r="K12" s="65" t="s">
        <v>11</v>
      </c>
      <c r="L12" s="115"/>
      <c r="M12" s="62"/>
    </row>
    <row r="13" spans="1:16" ht="23.25" customHeight="1">
      <c r="A13" s="40"/>
      <c r="B13" s="5"/>
      <c r="C13" s="17"/>
      <c r="D13" s="17"/>
      <c r="E13" s="17"/>
      <c r="F13" s="17"/>
      <c r="G13" s="17"/>
      <c r="H13" s="469" t="s">
        <v>42</v>
      </c>
      <c r="I13" s="471"/>
      <c r="J13" s="86"/>
      <c r="K13" s="87"/>
      <c r="L13" s="115"/>
      <c r="M13" s="62"/>
    </row>
    <row r="14" spans="1:16" ht="23.25" customHeight="1">
      <c r="A14" s="40"/>
      <c r="B14" s="5"/>
      <c r="C14" s="17"/>
      <c r="D14" s="17"/>
      <c r="E14" s="17"/>
      <c r="F14" s="17"/>
      <c r="G14" s="17"/>
      <c r="H14" s="488" t="s">
        <v>43</v>
      </c>
      <c r="I14" s="489"/>
      <c r="J14" s="88"/>
      <c r="K14" s="89"/>
      <c r="L14" s="115"/>
      <c r="M14" s="62"/>
    </row>
    <row r="15" spans="1:16" ht="23.25" customHeight="1" thickBot="1">
      <c r="A15" s="40"/>
      <c r="B15" s="5"/>
      <c r="C15" s="17"/>
      <c r="D15" s="17"/>
      <c r="E15" s="17"/>
      <c r="F15" s="17"/>
      <c r="G15" s="17"/>
      <c r="H15" s="490" t="s">
        <v>20</v>
      </c>
      <c r="I15" s="490"/>
      <c r="J15" s="90">
        <f>SUM(J11:J12)</f>
        <v>20760</v>
      </c>
      <c r="K15" s="91">
        <f>SUM(K11:K12)</f>
        <v>10000</v>
      </c>
      <c r="L15" s="115"/>
      <c r="M15" s="62"/>
    </row>
    <row r="16" spans="1:16" ht="23.25" customHeight="1" thickTop="1">
      <c r="A16" s="40"/>
      <c r="B16" s="5"/>
      <c r="C16" s="17"/>
      <c r="D16" s="17"/>
      <c r="E16" s="17"/>
      <c r="F16" s="17"/>
      <c r="G16" s="17"/>
      <c r="H16" s="3"/>
      <c r="I16" s="92"/>
      <c r="J16" s="93"/>
      <c r="K16" s="94"/>
      <c r="L16" s="115"/>
      <c r="M16" s="62"/>
    </row>
    <row r="17" spans="1:13" ht="23.25" customHeight="1">
      <c r="A17" s="38" t="s">
        <v>52</v>
      </c>
      <c r="B17" s="109">
        <v>5</v>
      </c>
      <c r="C17" s="242">
        <v>0.65</v>
      </c>
      <c r="D17" s="242">
        <v>0.7</v>
      </c>
      <c r="E17" s="242">
        <v>0.75</v>
      </c>
      <c r="F17" s="242">
        <v>0.8</v>
      </c>
      <c r="G17" s="242">
        <v>0.85</v>
      </c>
      <c r="H17" s="475" t="s">
        <v>46</v>
      </c>
      <c r="I17" s="476"/>
      <c r="J17" s="476"/>
      <c r="K17" s="477"/>
      <c r="L17" s="243">
        <f>'[1]6 เดือน'!$L$17</f>
        <v>1</v>
      </c>
      <c r="M17" s="61">
        <f>IF(L17=0,"-",L17*B17/B$94)</f>
        <v>0.05</v>
      </c>
    </row>
    <row r="18" spans="1:13" ht="23.25" customHeight="1">
      <c r="A18" s="40" t="s">
        <v>44</v>
      </c>
      <c r="B18" s="5"/>
      <c r="C18" s="17"/>
      <c r="D18" s="17"/>
      <c r="E18" s="17"/>
      <c r="F18" s="17"/>
      <c r="G18" s="17"/>
      <c r="H18" s="469" t="s">
        <v>47</v>
      </c>
      <c r="I18" s="470"/>
      <c r="J18" s="470"/>
      <c r="K18" s="471"/>
      <c r="L18" s="115"/>
      <c r="M18" s="62"/>
    </row>
    <row r="19" spans="1:13" ht="23.25" customHeight="1">
      <c r="A19" s="40"/>
      <c r="B19" s="5"/>
      <c r="C19" s="17"/>
      <c r="D19" s="17"/>
      <c r="E19" s="17"/>
      <c r="F19" s="17"/>
      <c r="G19" s="17"/>
      <c r="H19" s="469" t="s">
        <v>48</v>
      </c>
      <c r="I19" s="470"/>
      <c r="J19" s="470"/>
      <c r="K19" s="471"/>
      <c r="L19" s="115"/>
      <c r="M19" s="62"/>
    </row>
    <row r="20" spans="1:13" ht="23.25" customHeight="1">
      <c r="A20" s="40"/>
      <c r="B20" s="5"/>
      <c r="C20" s="17"/>
      <c r="D20" s="17"/>
      <c r="E20" s="17"/>
      <c r="F20" s="17"/>
      <c r="G20" s="17"/>
      <c r="H20" s="469" t="s">
        <v>49</v>
      </c>
      <c r="I20" s="470"/>
      <c r="J20" s="470"/>
      <c r="K20" s="471"/>
      <c r="L20" s="115"/>
      <c r="M20" s="62"/>
    </row>
    <row r="21" spans="1:13" ht="23.25" customHeight="1">
      <c r="A21" s="40"/>
      <c r="B21" s="5"/>
      <c r="C21" s="17"/>
      <c r="D21" s="17"/>
      <c r="E21" s="17"/>
      <c r="F21" s="17"/>
      <c r="G21" s="17"/>
      <c r="H21" s="469" t="s">
        <v>50</v>
      </c>
      <c r="I21" s="470"/>
      <c r="J21" s="470"/>
      <c r="K21" s="471"/>
      <c r="L21" s="115"/>
      <c r="M21" s="62"/>
    </row>
    <row r="22" spans="1:13" ht="23.25" customHeight="1">
      <c r="A22" s="40"/>
      <c r="B22" s="5"/>
      <c r="C22" s="17"/>
      <c r="D22" s="17"/>
      <c r="E22" s="17"/>
      <c r="F22" s="17"/>
      <c r="G22" s="17"/>
      <c r="I22" s="51" t="s">
        <v>54</v>
      </c>
      <c r="J22" s="111" t="e">
        <f>'[1]6 เดือน'!$J$22</f>
        <v>#REF!</v>
      </c>
      <c r="K22" s="230" t="s">
        <v>51</v>
      </c>
      <c r="L22" s="115"/>
      <c r="M22" s="62"/>
    </row>
    <row r="23" spans="1:13" ht="23.25" customHeight="1">
      <c r="A23" s="50"/>
      <c r="B23" s="14"/>
      <c r="C23" s="20"/>
      <c r="D23" s="20"/>
      <c r="E23" s="20"/>
      <c r="F23" s="20"/>
      <c r="G23" s="20"/>
      <c r="H23" s="491"/>
      <c r="I23" s="481"/>
      <c r="J23" s="481"/>
      <c r="K23" s="482"/>
      <c r="L23" s="116"/>
      <c r="M23" s="63"/>
    </row>
    <row r="24" spans="1:13" ht="23.25" customHeight="1">
      <c r="A24" s="38" t="s">
        <v>53</v>
      </c>
      <c r="B24" s="109">
        <v>10</v>
      </c>
      <c r="C24" s="242">
        <v>0.73</v>
      </c>
      <c r="D24" s="242">
        <v>0.76</v>
      </c>
      <c r="E24" s="242">
        <v>0.79</v>
      </c>
      <c r="F24" s="242">
        <v>0.82</v>
      </c>
      <c r="G24" s="242">
        <v>0.85</v>
      </c>
      <c r="H24" s="476" t="s">
        <v>82</v>
      </c>
      <c r="I24" s="476"/>
      <c r="J24" s="476"/>
      <c r="K24" s="477"/>
      <c r="L24" s="243">
        <f>'[1]6 เดือน'!$L$24</f>
        <v>1</v>
      </c>
      <c r="M24" s="61">
        <f>IF(L24=0,"-",L24*B24/B$94)</f>
        <v>0.1</v>
      </c>
    </row>
    <row r="25" spans="1:13" ht="23.25" customHeight="1">
      <c r="A25" s="40" t="s">
        <v>21</v>
      </c>
      <c r="B25" s="5"/>
      <c r="C25" s="17"/>
      <c r="D25" s="17"/>
      <c r="E25" s="17"/>
      <c r="F25" s="17"/>
      <c r="G25" s="17"/>
      <c r="H25" s="469" t="s">
        <v>83</v>
      </c>
      <c r="I25" s="470"/>
      <c r="J25" s="470"/>
      <c r="K25" s="471"/>
      <c r="L25" s="115"/>
      <c r="M25" s="62"/>
    </row>
    <row r="26" spans="1:13" ht="23.25" customHeight="1">
      <c r="A26" s="40"/>
      <c r="B26" s="5"/>
      <c r="C26" s="17"/>
      <c r="D26" s="17"/>
      <c r="E26" s="17"/>
      <c r="F26" s="17"/>
      <c r="G26" s="17"/>
      <c r="H26" s="469" t="s">
        <v>55</v>
      </c>
      <c r="I26" s="470"/>
      <c r="J26" s="470"/>
      <c r="K26" s="471"/>
      <c r="L26" s="115"/>
      <c r="M26" s="62"/>
    </row>
    <row r="27" spans="1:13" ht="23.25" customHeight="1">
      <c r="A27" s="40"/>
      <c r="B27" s="5"/>
      <c r="C27" s="17"/>
      <c r="D27" s="17"/>
      <c r="E27" s="17"/>
      <c r="F27" s="17"/>
      <c r="G27" s="17"/>
      <c r="H27" s="235"/>
      <c r="I27" s="48" t="s">
        <v>56</v>
      </c>
      <c r="J27" s="111">
        <v>40.46</v>
      </c>
      <c r="K27" s="230" t="s">
        <v>51</v>
      </c>
      <c r="L27" s="115"/>
      <c r="M27" s="62"/>
    </row>
    <row r="28" spans="1:13" ht="23.25" customHeight="1">
      <c r="A28" s="50"/>
      <c r="B28" s="14"/>
      <c r="C28" s="20"/>
      <c r="D28" s="20"/>
      <c r="E28" s="20"/>
      <c r="F28" s="20"/>
      <c r="G28" s="20"/>
      <c r="H28" s="96"/>
      <c r="I28" s="97"/>
      <c r="J28" s="97"/>
      <c r="K28" s="98"/>
      <c r="L28" s="116"/>
      <c r="M28" s="63"/>
    </row>
    <row r="29" spans="1:13" ht="24.75" customHeight="1">
      <c r="A29" s="38" t="s">
        <v>22</v>
      </c>
      <c r="B29" s="109">
        <v>5</v>
      </c>
      <c r="C29" s="16">
        <v>0.92</v>
      </c>
      <c r="D29" s="16">
        <v>0.94</v>
      </c>
      <c r="E29" s="16">
        <v>0.96</v>
      </c>
      <c r="F29" s="16">
        <v>0.98</v>
      </c>
      <c r="G29" s="16">
        <v>1</v>
      </c>
      <c r="H29" s="475" t="s">
        <v>57</v>
      </c>
      <c r="I29" s="476"/>
      <c r="J29" s="476"/>
      <c r="K29" s="477"/>
      <c r="L29" s="243">
        <f>'[1]6 เดือน'!$L$29</f>
        <v>1</v>
      </c>
      <c r="M29" s="61">
        <f>IF(L29=0,"-",L29*B29/B$94)</f>
        <v>0.05</v>
      </c>
    </row>
    <row r="30" spans="1:13" ht="24.75" customHeight="1">
      <c r="A30" s="40" t="s">
        <v>23</v>
      </c>
      <c r="B30" s="5"/>
      <c r="C30" s="17"/>
      <c r="D30" s="17"/>
      <c r="E30" s="17"/>
      <c r="F30" s="17"/>
      <c r="G30" s="17"/>
      <c r="H30" s="469" t="s">
        <v>58</v>
      </c>
      <c r="I30" s="470"/>
      <c r="J30" s="470"/>
      <c r="K30" s="471"/>
      <c r="L30" s="115"/>
      <c r="M30" s="62"/>
    </row>
    <row r="31" spans="1:13" ht="24.75" customHeight="1">
      <c r="A31" s="40" t="s">
        <v>24</v>
      </c>
      <c r="B31" s="5"/>
      <c r="C31" s="17"/>
      <c r="D31" s="17"/>
      <c r="E31" s="17"/>
      <c r="F31" s="17"/>
      <c r="G31" s="17"/>
      <c r="H31" s="469" t="s">
        <v>77</v>
      </c>
      <c r="I31" s="470"/>
      <c r="J31" s="470"/>
      <c r="K31" s="471"/>
      <c r="L31" s="115"/>
      <c r="M31" s="62"/>
    </row>
    <row r="32" spans="1:13" ht="24.75" customHeight="1">
      <c r="A32" s="40"/>
      <c r="B32" s="5"/>
      <c r="C32" s="17"/>
      <c r="D32" s="17"/>
      <c r="E32" s="17"/>
      <c r="F32" s="17"/>
      <c r="G32" s="17"/>
      <c r="H32" s="469" t="s">
        <v>59</v>
      </c>
      <c r="I32" s="470"/>
      <c r="J32" s="470"/>
      <c r="K32" s="471"/>
      <c r="L32" s="115"/>
      <c r="M32" s="62"/>
    </row>
    <row r="33" spans="1:13" ht="24.75" customHeight="1">
      <c r="A33" s="40"/>
      <c r="B33" s="5"/>
      <c r="C33" s="17"/>
      <c r="D33" s="17"/>
      <c r="E33" s="17"/>
      <c r="F33" s="17"/>
      <c r="G33" s="17"/>
      <c r="H33" s="228"/>
      <c r="I33" s="48" t="s">
        <v>56</v>
      </c>
      <c r="J33" s="111">
        <v>52.12</v>
      </c>
      <c r="K33" s="230" t="s">
        <v>51</v>
      </c>
      <c r="L33" s="115"/>
      <c r="M33" s="62"/>
    </row>
    <row r="34" spans="1:13" ht="24.75" customHeight="1">
      <c r="A34" s="40"/>
      <c r="B34" s="5"/>
      <c r="C34" s="17"/>
      <c r="D34" s="17"/>
      <c r="E34" s="17"/>
      <c r="F34" s="17"/>
      <c r="G34" s="17"/>
      <c r="H34" s="77"/>
      <c r="I34" s="70"/>
      <c r="J34" s="70"/>
      <c r="K34" s="78"/>
      <c r="L34" s="115"/>
      <c r="M34" s="62"/>
    </row>
    <row r="35" spans="1:13" ht="24.75" customHeight="1">
      <c r="A35" s="38" t="s">
        <v>25</v>
      </c>
      <c r="B35" s="109">
        <v>10</v>
      </c>
      <c r="C35" s="16">
        <v>0.96</v>
      </c>
      <c r="D35" s="16">
        <v>0.97</v>
      </c>
      <c r="E35" s="16">
        <v>0.98</v>
      </c>
      <c r="F35" s="16">
        <v>0.99</v>
      </c>
      <c r="G35" s="16">
        <v>1</v>
      </c>
      <c r="H35" s="475" t="s">
        <v>73</v>
      </c>
      <c r="I35" s="476"/>
      <c r="J35" s="476"/>
      <c r="K35" s="477"/>
      <c r="L35" s="243">
        <v>1</v>
      </c>
      <c r="M35" s="61">
        <f>IF(L35=0,"-",L35*B35/B$94)</f>
        <v>0.1</v>
      </c>
    </row>
    <row r="36" spans="1:13" ht="24.75" customHeight="1">
      <c r="A36" s="40" t="s">
        <v>26</v>
      </c>
      <c r="B36" s="5"/>
      <c r="C36" s="17"/>
      <c r="D36" s="17"/>
      <c r="E36" s="17"/>
      <c r="F36" s="17"/>
      <c r="G36" s="17"/>
      <c r="H36" s="483" t="s">
        <v>74</v>
      </c>
      <c r="I36" s="484"/>
      <c r="J36" s="484"/>
      <c r="K36" s="485"/>
      <c r="L36" s="115"/>
      <c r="M36" s="62"/>
    </row>
    <row r="37" spans="1:13" ht="24.75" customHeight="1">
      <c r="A37" s="40"/>
      <c r="B37" s="5"/>
      <c r="C37" s="17"/>
      <c r="D37" s="17"/>
      <c r="E37" s="17"/>
      <c r="F37" s="17"/>
      <c r="G37" s="17"/>
      <c r="H37" s="483" t="s">
        <v>75</v>
      </c>
      <c r="I37" s="484"/>
      <c r="J37" s="484"/>
      <c r="K37" s="485"/>
      <c r="L37" s="115"/>
      <c r="M37" s="62"/>
    </row>
    <row r="38" spans="1:13" ht="24.75" customHeight="1">
      <c r="A38" s="40"/>
      <c r="B38" s="5"/>
      <c r="C38" s="17"/>
      <c r="D38" s="17"/>
      <c r="E38" s="17"/>
      <c r="F38" s="17"/>
      <c r="G38" s="17"/>
      <c r="H38" s="483" t="s">
        <v>76</v>
      </c>
      <c r="I38" s="486"/>
      <c r="J38" s="486"/>
      <c r="K38" s="487"/>
      <c r="L38" s="115"/>
      <c r="M38" s="62"/>
    </row>
    <row r="39" spans="1:13" ht="24.75" customHeight="1">
      <c r="A39" s="40"/>
      <c r="B39" s="5"/>
      <c r="C39" s="17"/>
      <c r="D39" s="17"/>
      <c r="E39" s="17"/>
      <c r="F39" s="17"/>
      <c r="G39" s="17"/>
      <c r="H39" s="228"/>
      <c r="I39" s="48" t="s">
        <v>56</v>
      </c>
      <c r="J39" s="111">
        <f>(556.12*100/679.78)</f>
        <v>81.808820500750244</v>
      </c>
      <c r="K39" s="230" t="s">
        <v>51</v>
      </c>
      <c r="L39" s="115"/>
      <c r="M39" s="62"/>
    </row>
    <row r="40" spans="1:13" ht="24.75" customHeight="1">
      <c r="A40" s="50"/>
      <c r="B40" s="14"/>
      <c r="C40" s="20"/>
      <c r="D40" s="20"/>
      <c r="E40" s="20"/>
      <c r="F40" s="20"/>
      <c r="G40" s="20"/>
      <c r="H40" s="96"/>
      <c r="I40" s="233"/>
      <c r="J40" s="233"/>
      <c r="K40" s="234"/>
      <c r="L40" s="116"/>
      <c r="M40" s="63"/>
    </row>
    <row r="41" spans="1:13" ht="24.75" customHeight="1">
      <c r="A41" s="38" t="s">
        <v>27</v>
      </c>
      <c r="B41" s="109">
        <v>10</v>
      </c>
      <c r="C41" s="16">
        <v>0.96</v>
      </c>
      <c r="D41" s="16">
        <v>0.97</v>
      </c>
      <c r="E41" s="16">
        <v>0.98</v>
      </c>
      <c r="F41" s="16">
        <v>0.99</v>
      </c>
      <c r="G41" s="16">
        <v>1</v>
      </c>
      <c r="H41" s="475" t="s">
        <v>62</v>
      </c>
      <c r="I41" s="476"/>
      <c r="J41" s="476"/>
      <c r="K41" s="477"/>
      <c r="L41" s="243">
        <f>'[1]6 เดือน'!$L$41</f>
        <v>1</v>
      </c>
      <c r="M41" s="61">
        <f>IF(L41=0,"-",L41*B41/B$94)</f>
        <v>0.1</v>
      </c>
    </row>
    <row r="42" spans="1:13" ht="24.75" customHeight="1">
      <c r="A42" s="40" t="s">
        <v>28</v>
      </c>
      <c r="B42" s="5"/>
      <c r="C42" s="17"/>
      <c r="D42" s="17"/>
      <c r="E42" s="17"/>
      <c r="F42" s="17"/>
      <c r="G42" s="17"/>
      <c r="H42" s="469" t="s">
        <v>63</v>
      </c>
      <c r="I42" s="470"/>
      <c r="J42" s="470"/>
      <c r="K42" s="471"/>
      <c r="L42" s="115"/>
      <c r="M42" s="62"/>
    </row>
    <row r="43" spans="1:13" ht="24.75" customHeight="1">
      <c r="A43" s="40" t="s">
        <v>60</v>
      </c>
      <c r="B43" s="5"/>
      <c r="C43" s="17"/>
      <c r="D43" s="17"/>
      <c r="E43" s="17"/>
      <c r="F43" s="17"/>
      <c r="G43" s="17"/>
      <c r="H43" s="469" t="s">
        <v>64</v>
      </c>
      <c r="I43" s="470"/>
      <c r="J43" s="470"/>
      <c r="K43" s="471"/>
      <c r="L43" s="115"/>
      <c r="M43" s="62"/>
    </row>
    <row r="44" spans="1:13" ht="24.75" customHeight="1">
      <c r="A44" s="40"/>
      <c r="B44" s="5"/>
      <c r="C44" s="17"/>
      <c r="D44" s="17"/>
      <c r="E44" s="17"/>
      <c r="F44" s="17"/>
      <c r="G44" s="17"/>
      <c r="H44" s="235" t="s">
        <v>65</v>
      </c>
      <c r="I44" s="51"/>
      <c r="J44" s="92"/>
      <c r="K44" s="236"/>
      <c r="L44" s="115"/>
      <c r="M44" s="62"/>
    </row>
    <row r="45" spans="1:13" ht="24.75" customHeight="1">
      <c r="A45" s="40"/>
      <c r="B45" s="5"/>
      <c r="C45" s="17"/>
      <c r="D45" s="17"/>
      <c r="E45" s="17"/>
      <c r="F45" s="17"/>
      <c r="G45" s="17"/>
      <c r="H45" s="235"/>
      <c r="I45" s="51" t="s">
        <v>66</v>
      </c>
      <c r="J45" s="227">
        <v>104</v>
      </c>
      <c r="K45" s="236" t="s">
        <v>61</v>
      </c>
      <c r="L45" s="115"/>
      <c r="M45" s="62"/>
    </row>
    <row r="46" spans="1:13" ht="24.75" customHeight="1">
      <c r="A46" s="40"/>
      <c r="B46" s="5"/>
      <c r="C46" s="17"/>
      <c r="D46" s="17"/>
      <c r="E46" s="17"/>
      <c r="F46" s="17"/>
      <c r="G46" s="17"/>
      <c r="H46" s="235"/>
      <c r="I46" s="51" t="s">
        <v>67</v>
      </c>
      <c r="J46" s="227">
        <f>1+4</f>
        <v>5</v>
      </c>
      <c r="K46" s="236" t="s">
        <v>61</v>
      </c>
      <c r="L46" s="115"/>
      <c r="M46" s="62"/>
    </row>
    <row r="47" spans="1:13" ht="24.75" customHeight="1">
      <c r="A47" s="40"/>
      <c r="B47" s="5"/>
      <c r="C47" s="17"/>
      <c r="D47" s="17"/>
      <c r="E47" s="17"/>
      <c r="F47" s="17"/>
      <c r="G47" s="17"/>
      <c r="H47" s="228"/>
      <c r="I47" s="48" t="s">
        <v>81</v>
      </c>
      <c r="J47" s="111">
        <f>J46*100/J45</f>
        <v>4.8076923076923075</v>
      </c>
      <c r="K47" s="230" t="s">
        <v>51</v>
      </c>
      <c r="L47" s="115"/>
      <c r="M47" s="62"/>
    </row>
    <row r="48" spans="1:13" ht="25.5">
      <c r="A48" s="40"/>
      <c r="B48" s="5"/>
      <c r="C48" s="17"/>
      <c r="D48" s="17"/>
      <c r="E48" s="17"/>
      <c r="F48" s="17"/>
      <c r="G48" s="17"/>
      <c r="H48" s="478"/>
      <c r="I48" s="481"/>
      <c r="J48" s="481"/>
      <c r="K48" s="482"/>
      <c r="L48" s="115"/>
      <c r="M48" s="62"/>
    </row>
    <row r="49" spans="1:13" ht="24.75" customHeight="1">
      <c r="A49" s="38" t="s">
        <v>68</v>
      </c>
      <c r="B49" s="109">
        <v>5</v>
      </c>
      <c r="C49" s="16">
        <v>0.5</v>
      </c>
      <c r="D49" s="16">
        <v>0.75</v>
      </c>
      <c r="E49" s="16">
        <v>1</v>
      </c>
      <c r="F49" s="16">
        <v>1</v>
      </c>
      <c r="G49" s="16">
        <v>1</v>
      </c>
      <c r="H49" s="475" t="s">
        <v>78</v>
      </c>
      <c r="I49" s="476"/>
      <c r="J49" s="476"/>
      <c r="K49" s="477"/>
      <c r="L49" s="243">
        <f>'[1]6 เดือน'!$L$49</f>
        <v>1</v>
      </c>
      <c r="M49" s="61">
        <f>IF(L49=0,"-",L49*B49/B$94)</f>
        <v>0.05</v>
      </c>
    </row>
    <row r="50" spans="1:13" ht="24.75" customHeight="1">
      <c r="A50" s="40" t="s">
        <v>69</v>
      </c>
      <c r="B50" s="3"/>
      <c r="C50" s="260"/>
      <c r="D50" s="260"/>
      <c r="E50" s="260"/>
      <c r="F50" s="260" t="s">
        <v>70</v>
      </c>
      <c r="G50" s="260" t="s">
        <v>70</v>
      </c>
      <c r="H50" s="470" t="s">
        <v>79</v>
      </c>
      <c r="I50" s="470"/>
      <c r="J50" s="470"/>
      <c r="K50" s="471"/>
      <c r="L50" s="115"/>
      <c r="M50" s="62"/>
    </row>
    <row r="51" spans="1:13" ht="24.75" customHeight="1">
      <c r="A51" s="40"/>
      <c r="B51" s="3"/>
      <c r="C51" s="260"/>
      <c r="D51" s="260"/>
      <c r="E51" s="260"/>
      <c r="F51" s="260" t="s">
        <v>71</v>
      </c>
      <c r="G51" s="260" t="s">
        <v>72</v>
      </c>
      <c r="H51" s="470" t="s">
        <v>80</v>
      </c>
      <c r="I51" s="470"/>
      <c r="J51" s="470"/>
      <c r="K51" s="471"/>
      <c r="L51" s="115"/>
      <c r="M51" s="62"/>
    </row>
    <row r="52" spans="1:13" ht="24.75" customHeight="1">
      <c r="A52" s="40"/>
      <c r="B52" s="3"/>
      <c r="C52" s="261"/>
      <c r="D52" s="261"/>
      <c r="E52" s="261"/>
      <c r="F52" s="261"/>
      <c r="G52" s="261"/>
      <c r="H52" s="228"/>
      <c r="I52" s="48" t="s">
        <v>56</v>
      </c>
      <c r="J52" s="111">
        <v>0</v>
      </c>
      <c r="K52" s="230" t="s">
        <v>51</v>
      </c>
      <c r="L52" s="115"/>
      <c r="M52" s="62"/>
    </row>
    <row r="53" spans="1:13" ht="25.5">
      <c r="A53" s="50"/>
      <c r="B53" s="14"/>
      <c r="C53" s="20"/>
      <c r="D53" s="20"/>
      <c r="E53" s="20"/>
      <c r="F53" s="20"/>
      <c r="G53" s="20"/>
      <c r="H53" s="478"/>
      <c r="I53" s="479"/>
      <c r="J53" s="479"/>
      <c r="K53" s="480"/>
      <c r="L53" s="116"/>
      <c r="M53" s="63"/>
    </row>
    <row r="54" spans="1:13" ht="24.75" customHeight="1">
      <c r="A54" s="38" t="s">
        <v>84</v>
      </c>
      <c r="B54" s="109">
        <v>10</v>
      </c>
      <c r="C54" s="16">
        <v>0.78</v>
      </c>
      <c r="D54" s="16">
        <v>0.81</v>
      </c>
      <c r="E54" s="16">
        <v>0.84</v>
      </c>
      <c r="F54" s="16">
        <v>0.87</v>
      </c>
      <c r="G54" s="16">
        <v>0.9</v>
      </c>
      <c r="H54" s="475" t="s">
        <v>99</v>
      </c>
      <c r="I54" s="476"/>
      <c r="J54" s="476"/>
      <c r="K54" s="477"/>
      <c r="L54" s="243">
        <v>1</v>
      </c>
      <c r="M54" s="61">
        <f>IF(L54=0,"-",L54*B54/B$94)</f>
        <v>0.1</v>
      </c>
    </row>
    <row r="55" spans="1:13" ht="24.75" customHeight="1">
      <c r="A55" s="40" t="s">
        <v>85</v>
      </c>
      <c r="B55" s="5"/>
      <c r="C55" s="17"/>
      <c r="D55" s="17"/>
      <c r="E55" s="17"/>
      <c r="F55" s="17"/>
      <c r="G55" s="17"/>
      <c r="H55" s="469" t="s">
        <v>100</v>
      </c>
      <c r="I55" s="470"/>
      <c r="J55" s="470"/>
      <c r="K55" s="471"/>
      <c r="L55" s="115"/>
      <c r="M55" s="62"/>
    </row>
    <row r="56" spans="1:13" ht="24.75" customHeight="1">
      <c r="A56" s="40"/>
      <c r="B56" s="5"/>
      <c r="C56" s="17"/>
      <c r="D56" s="17"/>
      <c r="E56" s="17"/>
      <c r="F56" s="17"/>
      <c r="G56" s="17"/>
      <c r="H56" s="48"/>
      <c r="I56" s="48" t="s">
        <v>87</v>
      </c>
      <c r="J56" s="111">
        <v>4631.0600000000004</v>
      </c>
      <c r="K56" s="230" t="s">
        <v>34</v>
      </c>
      <c r="L56" s="115"/>
      <c r="M56" s="62"/>
    </row>
    <row r="57" spans="1:13" ht="24.75" customHeight="1">
      <c r="A57" s="40"/>
      <c r="B57" s="5"/>
      <c r="C57" s="17"/>
      <c r="D57" s="17"/>
      <c r="E57" s="17"/>
      <c r="F57" s="17"/>
      <c r="G57" s="17"/>
      <c r="H57" s="48"/>
      <c r="I57" s="48" t="s">
        <v>86</v>
      </c>
      <c r="J57" s="111">
        <v>2605.0300000000002</v>
      </c>
      <c r="K57" s="230" t="s">
        <v>34</v>
      </c>
      <c r="L57" s="115"/>
      <c r="M57" s="62"/>
    </row>
    <row r="58" spans="1:13" ht="24.75" customHeight="1">
      <c r="A58" s="40"/>
      <c r="B58" s="5"/>
      <c r="C58" s="17"/>
      <c r="D58" s="17"/>
      <c r="E58" s="17"/>
      <c r="F58" s="17"/>
      <c r="G58" s="17"/>
      <c r="H58" s="48"/>
      <c r="I58" s="48" t="s">
        <v>88</v>
      </c>
      <c r="J58" s="111">
        <f>J57*100/J56</f>
        <v>56.251268608050857</v>
      </c>
      <c r="K58" s="230" t="s">
        <v>51</v>
      </c>
      <c r="L58" s="115"/>
      <c r="M58" s="62"/>
    </row>
    <row r="59" spans="1:13" ht="27.75" customHeight="1">
      <c r="A59" s="50"/>
      <c r="B59" s="14"/>
      <c r="C59" s="20"/>
      <c r="D59" s="20"/>
      <c r="E59" s="20"/>
      <c r="F59" s="20"/>
      <c r="G59" s="20"/>
      <c r="H59" s="102"/>
      <c r="I59" s="233"/>
      <c r="J59" s="103"/>
      <c r="K59" s="234"/>
      <c r="L59" s="116"/>
      <c r="M59" s="63"/>
    </row>
    <row r="60" spans="1:13" ht="24.75" customHeight="1">
      <c r="A60" s="38" t="s">
        <v>89</v>
      </c>
      <c r="B60" s="109">
        <v>5</v>
      </c>
      <c r="C60" s="16">
        <v>0.6</v>
      </c>
      <c r="D60" s="16">
        <v>0.65</v>
      </c>
      <c r="E60" s="16">
        <v>0.7</v>
      </c>
      <c r="F60" s="16">
        <v>0.75</v>
      </c>
      <c r="G60" s="16">
        <v>0.8</v>
      </c>
      <c r="H60" s="475" t="s">
        <v>92</v>
      </c>
      <c r="I60" s="476"/>
      <c r="J60" s="476"/>
      <c r="K60" s="477"/>
      <c r="L60" s="243">
        <f>'[1]6 เดือน'!$L$60</f>
        <v>1</v>
      </c>
      <c r="M60" s="61">
        <f>IF(L60=0,"-",L60*B60/B$94)</f>
        <v>0.05</v>
      </c>
    </row>
    <row r="61" spans="1:13" ht="24.75" customHeight="1">
      <c r="A61" s="40" t="s">
        <v>90</v>
      </c>
      <c r="B61" s="3"/>
      <c r="C61" s="262"/>
      <c r="D61" s="262"/>
      <c r="E61" s="262"/>
      <c r="F61" s="262"/>
      <c r="G61" s="262"/>
      <c r="H61" s="469" t="s">
        <v>93</v>
      </c>
      <c r="I61" s="470"/>
      <c r="J61" s="470"/>
      <c r="K61" s="471"/>
      <c r="L61" s="115"/>
      <c r="M61" s="62"/>
    </row>
    <row r="62" spans="1:13" ht="24.75" customHeight="1">
      <c r="A62" s="40" t="s">
        <v>91</v>
      </c>
      <c r="B62" s="5"/>
      <c r="C62" s="17"/>
      <c r="D62" s="17"/>
      <c r="E62" s="17"/>
      <c r="F62" s="17"/>
      <c r="G62" s="17"/>
      <c r="H62" s="469" t="s">
        <v>94</v>
      </c>
      <c r="I62" s="470"/>
      <c r="J62" s="470"/>
      <c r="K62" s="471"/>
      <c r="L62" s="115"/>
      <c r="M62" s="62"/>
    </row>
    <row r="63" spans="1:13" ht="24.75" customHeight="1">
      <c r="A63" s="40"/>
      <c r="B63" s="5"/>
      <c r="C63" s="17"/>
      <c r="D63" s="17"/>
      <c r="E63" s="17"/>
      <c r="F63" s="17"/>
      <c r="G63" s="17"/>
      <c r="H63" s="228" t="s">
        <v>95</v>
      </c>
      <c r="I63" s="229"/>
      <c r="J63" s="229"/>
      <c r="K63" s="230"/>
      <c r="L63" s="115"/>
      <c r="M63" s="62"/>
    </row>
    <row r="64" spans="1:13" ht="24.75" customHeight="1">
      <c r="A64" s="40"/>
      <c r="B64" s="5"/>
      <c r="C64" s="17"/>
      <c r="D64" s="17"/>
      <c r="E64" s="17"/>
      <c r="F64" s="17"/>
      <c r="G64" s="17"/>
      <c r="H64" s="235"/>
      <c r="I64" s="51" t="s">
        <v>97</v>
      </c>
      <c r="J64" s="111">
        <v>0</v>
      </c>
      <c r="K64" s="236" t="s">
        <v>96</v>
      </c>
      <c r="L64" s="115"/>
      <c r="M64" s="62"/>
    </row>
    <row r="65" spans="1:32" ht="24.75" customHeight="1">
      <c r="A65" s="40"/>
      <c r="B65" s="5"/>
      <c r="C65" s="17"/>
      <c r="D65" s="17"/>
      <c r="E65" s="17"/>
      <c r="F65" s="17"/>
      <c r="G65" s="17"/>
      <c r="H65" s="235"/>
      <c r="I65" s="51" t="s">
        <v>98</v>
      </c>
      <c r="J65" s="111">
        <v>0</v>
      </c>
      <c r="K65" s="236" t="s">
        <v>96</v>
      </c>
      <c r="L65" s="115"/>
      <c r="M65" s="62"/>
    </row>
    <row r="66" spans="1:32" ht="24.75" customHeight="1">
      <c r="A66" s="40"/>
      <c r="B66" s="5"/>
      <c r="C66" s="17"/>
      <c r="D66" s="17"/>
      <c r="E66" s="17"/>
      <c r="F66" s="17"/>
      <c r="G66" s="17"/>
      <c r="H66" s="228"/>
      <c r="I66" s="51" t="s">
        <v>35</v>
      </c>
      <c r="J66" s="111">
        <v>0</v>
      </c>
      <c r="K66" s="230" t="s">
        <v>51</v>
      </c>
      <c r="L66" s="115"/>
      <c r="M66" s="62"/>
    </row>
    <row r="67" spans="1:32" ht="24.75" customHeight="1">
      <c r="A67" s="40"/>
      <c r="B67" s="5"/>
      <c r="C67" s="17"/>
      <c r="D67" s="17"/>
      <c r="E67" s="17"/>
      <c r="F67" s="17"/>
      <c r="G67" s="17"/>
      <c r="H67" s="48"/>
      <c r="I67" s="66"/>
      <c r="J67" s="66"/>
      <c r="K67" s="105"/>
      <c r="L67" s="115"/>
      <c r="M67" s="62"/>
    </row>
    <row r="68" spans="1:32" ht="24.75" customHeight="1">
      <c r="A68" s="38" t="s">
        <v>101</v>
      </c>
      <c r="B68" s="110">
        <v>5</v>
      </c>
      <c r="C68" s="22">
        <v>0.65</v>
      </c>
      <c r="D68" s="22">
        <v>0.7</v>
      </c>
      <c r="E68" s="22">
        <v>0.75</v>
      </c>
      <c r="F68" s="22">
        <v>0.8</v>
      </c>
      <c r="G68" s="22">
        <v>0.85</v>
      </c>
      <c r="H68" s="475" t="s">
        <v>103</v>
      </c>
      <c r="I68" s="476"/>
      <c r="J68" s="476"/>
      <c r="K68" s="477"/>
      <c r="L68" s="243">
        <f>'[1]6 เดือน'!$L$68</f>
        <v>1</v>
      </c>
      <c r="M68" s="61">
        <f>IF(L68=0,"-",L68*B68/B$94)</f>
        <v>0.05</v>
      </c>
    </row>
    <row r="69" spans="1:32" ht="24.75" customHeight="1">
      <c r="A69" s="40" t="s">
        <v>102</v>
      </c>
      <c r="B69" s="5"/>
      <c r="C69" s="17"/>
      <c r="D69" s="17"/>
      <c r="E69" s="17"/>
      <c r="F69" s="17"/>
      <c r="G69" s="17"/>
      <c r="H69" s="469" t="s">
        <v>104</v>
      </c>
      <c r="I69" s="470"/>
      <c r="J69" s="470"/>
      <c r="K69" s="471"/>
      <c r="L69" s="115"/>
      <c r="M69" s="62"/>
    </row>
    <row r="70" spans="1:32" ht="24.75" customHeight="1">
      <c r="A70" s="40"/>
      <c r="B70" s="5"/>
      <c r="C70" s="17"/>
      <c r="D70" s="17"/>
      <c r="E70" s="17"/>
      <c r="F70" s="17"/>
      <c r="G70" s="17"/>
      <c r="H70" s="469" t="s">
        <v>105</v>
      </c>
      <c r="I70" s="470"/>
      <c r="J70" s="470"/>
      <c r="K70" s="471"/>
      <c r="L70" s="115"/>
      <c r="M70" s="62"/>
    </row>
    <row r="71" spans="1:32" ht="24.75" customHeight="1">
      <c r="A71" s="40"/>
      <c r="B71" s="5"/>
      <c r="C71" s="17"/>
      <c r="D71" s="17"/>
      <c r="E71" s="17"/>
      <c r="F71" s="17"/>
      <c r="G71" s="17"/>
      <c r="H71" s="106"/>
      <c r="I71" s="107" t="s">
        <v>113</v>
      </c>
      <c r="J71" s="111">
        <v>0</v>
      </c>
      <c r="K71" s="230" t="s">
        <v>51</v>
      </c>
      <c r="L71" s="115"/>
      <c r="M71" s="62"/>
    </row>
    <row r="72" spans="1:32" ht="24.75" customHeight="1">
      <c r="A72" s="40"/>
      <c r="B72" s="5"/>
      <c r="C72" s="17"/>
      <c r="D72" s="17"/>
      <c r="E72" s="17"/>
      <c r="F72" s="17"/>
      <c r="G72" s="23"/>
      <c r="H72" s="66"/>
      <c r="I72" s="66"/>
      <c r="J72" s="66"/>
      <c r="K72" s="66"/>
      <c r="L72" s="115"/>
      <c r="M72" s="62"/>
    </row>
    <row r="73" spans="1:32" ht="24.75" customHeight="1">
      <c r="A73" s="38" t="s">
        <v>106</v>
      </c>
      <c r="B73" s="110">
        <v>5</v>
      </c>
      <c r="C73" s="24" t="s">
        <v>29</v>
      </c>
      <c r="D73" s="24" t="s">
        <v>30</v>
      </c>
      <c r="E73" s="24" t="s">
        <v>31</v>
      </c>
      <c r="F73" s="24" t="s">
        <v>32</v>
      </c>
      <c r="G73" s="24" t="s">
        <v>33</v>
      </c>
      <c r="H73" s="475" t="s">
        <v>108</v>
      </c>
      <c r="I73" s="476"/>
      <c r="J73" s="476"/>
      <c r="K73" s="477"/>
      <c r="L73" s="243">
        <f>'[1]6 เดือน'!$L$73</f>
        <v>1</v>
      </c>
      <c r="M73" s="61">
        <f>IF(L73=0,"-",L73*B73/B$94)</f>
        <v>0.05</v>
      </c>
      <c r="P73" s="263"/>
    </row>
    <row r="74" spans="1:32" ht="24.75" customHeight="1">
      <c r="A74" s="40" t="s">
        <v>107</v>
      </c>
      <c r="B74" s="5"/>
      <c r="C74" s="25">
        <v>1.5</v>
      </c>
      <c r="D74" s="25">
        <v>2</v>
      </c>
      <c r="E74" s="25">
        <v>2.5</v>
      </c>
      <c r="F74" s="25">
        <v>3</v>
      </c>
      <c r="G74" s="25">
        <v>5</v>
      </c>
      <c r="H74" s="469" t="s">
        <v>109</v>
      </c>
      <c r="I74" s="470"/>
      <c r="J74" s="470"/>
      <c r="K74" s="471"/>
      <c r="L74" s="115"/>
      <c r="M74" s="62"/>
    </row>
    <row r="75" spans="1:32" ht="24.75" customHeight="1">
      <c r="A75" s="40"/>
      <c r="B75" s="5"/>
      <c r="C75" s="23"/>
      <c r="D75" s="23"/>
      <c r="E75" s="23"/>
      <c r="F75" s="23"/>
      <c r="G75" s="23"/>
      <c r="H75" s="469" t="s">
        <v>110</v>
      </c>
      <c r="I75" s="470"/>
      <c r="J75" s="470"/>
      <c r="K75" s="471"/>
      <c r="L75" s="115"/>
      <c r="M75" s="62"/>
    </row>
    <row r="76" spans="1:32" ht="24.75" customHeight="1">
      <c r="A76" s="40"/>
      <c r="B76" s="5"/>
      <c r="C76" s="23"/>
      <c r="D76" s="23"/>
      <c r="E76" s="23"/>
      <c r="F76" s="23"/>
      <c r="G76" s="23"/>
      <c r="H76" s="469" t="s">
        <v>111</v>
      </c>
      <c r="I76" s="470"/>
      <c r="J76" s="470"/>
      <c r="K76" s="471"/>
      <c r="L76" s="115"/>
      <c r="M76" s="62"/>
    </row>
    <row r="77" spans="1:32" ht="24.75" customHeight="1">
      <c r="A77" s="40"/>
      <c r="B77" s="5"/>
      <c r="C77" s="23"/>
      <c r="D77" s="23"/>
      <c r="E77" s="23"/>
      <c r="F77" s="23"/>
      <c r="G77" s="23"/>
      <c r="H77" s="228"/>
      <c r="I77" s="51" t="s">
        <v>112</v>
      </c>
      <c r="J77" s="111">
        <v>0</v>
      </c>
      <c r="K77" s="236"/>
      <c r="L77" s="115"/>
      <c r="M77" s="62"/>
      <c r="R77" s="264"/>
    </row>
    <row r="78" spans="1:32" ht="27" customHeight="1">
      <c r="A78" s="50"/>
      <c r="B78" s="14"/>
      <c r="C78" s="20"/>
      <c r="D78" s="20"/>
      <c r="E78" s="20"/>
      <c r="F78" s="20"/>
      <c r="G78" s="20"/>
      <c r="H78" s="96"/>
      <c r="I78" s="233"/>
      <c r="J78" s="233"/>
      <c r="K78" s="234"/>
      <c r="L78" s="116"/>
      <c r="M78" s="63"/>
    </row>
    <row r="79" spans="1:32" ht="24.75" customHeight="1">
      <c r="A79" s="55" t="s">
        <v>132</v>
      </c>
      <c r="B79" s="110">
        <v>5</v>
      </c>
      <c r="C79" s="26">
        <v>1</v>
      </c>
      <c r="D79" s="26">
        <v>2</v>
      </c>
      <c r="E79" s="26">
        <v>3</v>
      </c>
      <c r="F79" s="26">
        <v>4</v>
      </c>
      <c r="G79" s="26">
        <v>5</v>
      </c>
      <c r="H79" s="475" t="s">
        <v>123</v>
      </c>
      <c r="I79" s="476"/>
      <c r="J79" s="476"/>
      <c r="K79" s="477"/>
      <c r="L79" s="243">
        <f>'[1]9 เดือน'!$L$79</f>
        <v>4.4518716577540109</v>
      </c>
      <c r="M79" s="61">
        <f>IF(L79=0,"-",L79*B79/B$94)</f>
        <v>0.22259358288770056</v>
      </c>
      <c r="O79" s="251"/>
      <c r="P79" s="251"/>
      <c r="Q79" s="251"/>
      <c r="R79" s="251"/>
      <c r="S79" s="251"/>
      <c r="T79" s="251"/>
      <c r="U79" s="251"/>
      <c r="V79" s="251"/>
      <c r="W79" s="251"/>
      <c r="X79" s="251"/>
      <c r="Y79" s="251"/>
      <c r="Z79" s="251"/>
      <c r="AA79" s="251"/>
      <c r="AB79" s="251"/>
      <c r="AC79" s="251"/>
      <c r="AD79" s="251"/>
      <c r="AE79" s="251"/>
      <c r="AF79" s="251"/>
    </row>
    <row r="80" spans="1:32" ht="24.75" customHeight="1">
      <c r="A80" s="56" t="s">
        <v>36</v>
      </c>
      <c r="B80" s="27"/>
      <c r="C80" s="17"/>
      <c r="D80" s="17"/>
      <c r="E80" s="17"/>
      <c r="F80" s="17"/>
      <c r="G80" s="28"/>
      <c r="H80" s="228" t="s">
        <v>124</v>
      </c>
      <c r="I80" s="92"/>
      <c r="J80" s="108"/>
      <c r="K80" s="105"/>
      <c r="L80" s="117"/>
      <c r="M80" s="62"/>
      <c r="O80" s="265"/>
      <c r="P80" s="265"/>
      <c r="Q80" s="265"/>
      <c r="R80" s="265"/>
      <c r="S80" s="265"/>
      <c r="T80" s="265"/>
      <c r="U80" s="265"/>
      <c r="V80" s="265"/>
      <c r="W80" s="265"/>
      <c r="X80" s="265"/>
      <c r="Y80" s="265"/>
      <c r="Z80" s="265"/>
      <c r="AA80" s="265"/>
      <c r="AB80" s="265"/>
      <c r="AC80" s="265"/>
      <c r="AD80" s="265"/>
      <c r="AE80" s="265"/>
      <c r="AF80" s="265"/>
    </row>
    <row r="81" spans="1:32" ht="24.75" customHeight="1">
      <c r="A81" s="56"/>
      <c r="B81" s="27"/>
      <c r="C81" s="17"/>
      <c r="D81" s="17"/>
      <c r="E81" s="17"/>
      <c r="F81" s="17"/>
      <c r="G81" s="17"/>
      <c r="H81" s="229" t="s">
        <v>125</v>
      </c>
      <c r="I81" s="92"/>
      <c r="J81" s="108"/>
      <c r="K81" s="105"/>
      <c r="L81" s="117"/>
      <c r="M81" s="62"/>
      <c r="O81" s="265"/>
      <c r="P81" s="265"/>
      <c r="Q81" s="265"/>
      <c r="R81" s="265"/>
      <c r="S81" s="265"/>
      <c r="T81" s="265"/>
      <c r="U81" s="265"/>
      <c r="V81" s="265"/>
      <c r="W81" s="265"/>
      <c r="X81" s="265"/>
      <c r="Y81" s="265"/>
      <c r="Z81" s="265"/>
      <c r="AA81" s="265"/>
      <c r="AB81" s="265"/>
      <c r="AC81" s="265"/>
      <c r="AD81" s="265"/>
      <c r="AE81" s="265"/>
      <c r="AF81" s="265"/>
    </row>
    <row r="82" spans="1:32" ht="24.75" customHeight="1">
      <c r="A82" s="56"/>
      <c r="B82" s="27"/>
      <c r="C82" s="17"/>
      <c r="D82" s="17"/>
      <c r="E82" s="17"/>
      <c r="F82" s="17"/>
      <c r="G82" s="17"/>
      <c r="H82" s="228" t="s">
        <v>126</v>
      </c>
      <c r="I82" s="92"/>
      <c r="J82" s="108"/>
      <c r="K82" s="105"/>
      <c r="L82" s="117"/>
      <c r="M82" s="62"/>
      <c r="O82" s="265"/>
      <c r="P82" s="265"/>
      <c r="Q82" s="265"/>
      <c r="R82" s="265"/>
      <c r="S82" s="265"/>
      <c r="T82" s="265"/>
      <c r="U82" s="265"/>
      <c r="V82" s="265"/>
      <c r="W82" s="265"/>
      <c r="X82" s="265"/>
      <c r="Y82" s="265"/>
      <c r="Z82" s="265"/>
      <c r="AA82" s="265"/>
      <c r="AB82" s="265"/>
      <c r="AC82" s="265"/>
      <c r="AD82" s="265"/>
      <c r="AE82" s="265"/>
      <c r="AF82" s="265"/>
    </row>
    <row r="83" spans="1:32" ht="24.75" customHeight="1">
      <c r="A83" s="56"/>
      <c r="B83" s="27"/>
      <c r="C83" s="17"/>
      <c r="D83" s="17"/>
      <c r="E83" s="17"/>
      <c r="F83" s="17"/>
      <c r="G83" s="17"/>
      <c r="H83" s="228" t="s">
        <v>127</v>
      </c>
      <c r="I83" s="92"/>
      <c r="J83" s="108"/>
      <c r="K83" s="105"/>
      <c r="L83" s="117"/>
      <c r="M83" s="62"/>
      <c r="O83" s="265"/>
      <c r="P83" s="265"/>
      <c r="Q83" s="265"/>
      <c r="R83" s="265"/>
      <c r="S83" s="265"/>
      <c r="T83" s="265"/>
      <c r="U83" s="265"/>
      <c r="V83" s="265"/>
      <c r="W83" s="265"/>
      <c r="X83" s="265"/>
      <c r="Y83" s="265"/>
      <c r="Z83" s="265"/>
      <c r="AA83" s="265"/>
      <c r="AB83" s="265"/>
      <c r="AC83" s="265"/>
      <c r="AD83" s="265"/>
      <c r="AE83" s="265"/>
      <c r="AF83" s="265"/>
    </row>
    <row r="84" spans="1:32" ht="24.75" customHeight="1">
      <c r="A84" s="56"/>
      <c r="B84" s="27"/>
      <c r="C84" s="17"/>
      <c r="D84" s="17"/>
      <c r="E84" s="17"/>
      <c r="F84" s="17"/>
      <c r="G84" s="17"/>
      <c r="H84" s="228"/>
      <c r="I84" s="51" t="s">
        <v>114</v>
      </c>
      <c r="J84" s="246">
        <f>L79</f>
        <v>4.4518716577540109</v>
      </c>
      <c r="K84" s="236"/>
      <c r="L84" s="117"/>
      <c r="M84" s="62"/>
      <c r="O84" s="265"/>
      <c r="P84" s="265"/>
      <c r="Q84" s="265"/>
      <c r="R84" s="265"/>
      <c r="S84" s="265"/>
      <c r="T84" s="265"/>
      <c r="U84" s="265"/>
      <c r="V84" s="266"/>
      <c r="W84" s="265"/>
      <c r="X84" s="265"/>
      <c r="Y84" s="265"/>
      <c r="Z84" s="265"/>
      <c r="AA84" s="265"/>
      <c r="AB84" s="265"/>
      <c r="AC84" s="265"/>
      <c r="AD84" s="265"/>
      <c r="AE84" s="265"/>
      <c r="AF84" s="265"/>
    </row>
    <row r="85" spans="1:32" ht="24.75" customHeight="1">
      <c r="A85" s="60"/>
      <c r="B85" s="29"/>
      <c r="C85" s="20"/>
      <c r="D85" s="20"/>
      <c r="E85" s="20"/>
      <c r="F85" s="20"/>
      <c r="G85" s="20"/>
      <c r="H85" s="97"/>
      <c r="I85" s="233"/>
      <c r="J85" s="233"/>
      <c r="K85" s="234"/>
      <c r="L85" s="118"/>
      <c r="M85" s="63"/>
    </row>
    <row r="86" spans="1:32" ht="24.75" customHeight="1">
      <c r="A86" s="38" t="s">
        <v>115</v>
      </c>
      <c r="B86" s="110">
        <v>5</v>
      </c>
      <c r="C86" s="22">
        <v>0.8</v>
      </c>
      <c r="D86" s="22">
        <v>0.85</v>
      </c>
      <c r="E86" s="22">
        <v>0.9</v>
      </c>
      <c r="F86" s="22">
        <v>0.95</v>
      </c>
      <c r="G86" s="22">
        <v>1</v>
      </c>
      <c r="H86" s="475" t="s">
        <v>117</v>
      </c>
      <c r="I86" s="476"/>
      <c r="J86" s="476"/>
      <c r="K86" s="477"/>
      <c r="L86" s="243">
        <f>'[1]9 เดือน'!$L$86</f>
        <v>4.1000000000000005</v>
      </c>
      <c r="M86" s="61">
        <f>IF(L86=0,"-",L86*B86/B$94)</f>
        <v>0.20500000000000004</v>
      </c>
    </row>
    <row r="87" spans="1:32" ht="24.75" customHeight="1">
      <c r="A87" s="40" t="s">
        <v>116</v>
      </c>
      <c r="B87" s="5"/>
      <c r="C87" s="17"/>
      <c r="D87" s="17"/>
      <c r="E87" s="17"/>
      <c r="F87" s="17"/>
      <c r="G87" s="17"/>
      <c r="H87" s="469" t="s">
        <v>118</v>
      </c>
      <c r="I87" s="470"/>
      <c r="J87" s="470"/>
      <c r="K87" s="471"/>
      <c r="L87" s="115"/>
      <c r="M87" s="62"/>
    </row>
    <row r="88" spans="1:32" ht="24.75" customHeight="1">
      <c r="A88" s="40"/>
      <c r="B88" s="5"/>
      <c r="C88" s="17"/>
      <c r="D88" s="17"/>
      <c r="E88" s="17"/>
      <c r="F88" s="17"/>
      <c r="G88" s="17"/>
      <c r="H88" s="469" t="s">
        <v>119</v>
      </c>
      <c r="I88" s="470"/>
      <c r="J88" s="470"/>
      <c r="K88" s="471"/>
      <c r="L88" s="115"/>
      <c r="M88" s="62"/>
    </row>
    <row r="89" spans="1:32" ht="24.75" customHeight="1">
      <c r="A89" s="40"/>
      <c r="B89" s="5"/>
      <c r="C89" s="17"/>
      <c r="D89" s="17"/>
      <c r="E89" s="17"/>
      <c r="F89" s="17"/>
      <c r="G89" s="17"/>
      <c r="H89" s="228" t="s">
        <v>120</v>
      </c>
      <c r="I89" s="229"/>
      <c r="J89" s="229"/>
      <c r="K89" s="230"/>
      <c r="L89" s="115"/>
      <c r="M89" s="62"/>
    </row>
    <row r="90" spans="1:32" ht="24.75" customHeight="1">
      <c r="A90" s="40"/>
      <c r="B90" s="5"/>
      <c r="C90" s="17"/>
      <c r="D90" s="17"/>
      <c r="E90" s="17"/>
      <c r="F90" s="17"/>
      <c r="G90" s="17"/>
      <c r="H90" s="228" t="s">
        <v>121</v>
      </c>
      <c r="I90" s="229"/>
      <c r="J90" s="229"/>
      <c r="K90" s="230"/>
      <c r="L90" s="115"/>
      <c r="M90" s="62"/>
    </row>
    <row r="91" spans="1:32" ht="24.75" customHeight="1">
      <c r="A91" s="40"/>
      <c r="B91" s="5"/>
      <c r="C91" s="17"/>
      <c r="D91" s="17"/>
      <c r="E91" s="17"/>
      <c r="F91" s="17"/>
      <c r="G91" s="17"/>
      <c r="H91" s="106"/>
      <c r="I91" s="107" t="s">
        <v>122</v>
      </c>
      <c r="J91" s="111">
        <f>'[1]9 เดือน'!$J$91</f>
        <v>95.5</v>
      </c>
      <c r="K91" s="230" t="s">
        <v>51</v>
      </c>
      <c r="L91" s="115"/>
      <c r="M91" s="62"/>
    </row>
    <row r="92" spans="1:32" ht="24.75" customHeight="1">
      <c r="A92" s="40"/>
      <c r="B92" s="30"/>
      <c r="C92" s="17"/>
      <c r="D92" s="17"/>
      <c r="E92" s="17"/>
      <c r="F92" s="17"/>
      <c r="G92" s="23"/>
      <c r="H92" s="66"/>
      <c r="I92" s="66"/>
      <c r="J92" s="66"/>
      <c r="K92" s="66"/>
      <c r="L92" s="115"/>
      <c r="M92" s="62"/>
    </row>
    <row r="93" spans="1:32" ht="31.5" customHeight="1">
      <c r="A93" s="472" t="s">
        <v>129</v>
      </c>
      <c r="B93" s="473"/>
      <c r="C93" s="473"/>
      <c r="D93" s="473"/>
      <c r="E93" s="473"/>
      <c r="F93" s="473"/>
      <c r="G93" s="473"/>
      <c r="H93" s="473"/>
      <c r="I93" s="473"/>
      <c r="J93" s="473"/>
      <c r="K93" s="473"/>
      <c r="L93" s="474"/>
      <c r="M93" s="267">
        <f>SUM(M86,M79,M73,M68,M60,M54,M49,M41,M35,M29,M24,M17,M9,M6)</f>
        <v>1.4939935828877009</v>
      </c>
    </row>
    <row r="94" spans="1:32">
      <c r="B94" s="268">
        <f>SUM(B6:B92)</f>
        <v>100</v>
      </c>
    </row>
  </sheetData>
  <mergeCells count="53">
    <mergeCell ref="H9:I10"/>
    <mergeCell ref="J9:K9"/>
    <mergeCell ref="A1:M1"/>
    <mergeCell ref="A2:M2"/>
    <mergeCell ref="C4:G4"/>
    <mergeCell ref="H4:K5"/>
    <mergeCell ref="L4:L5"/>
    <mergeCell ref="H25:K25"/>
    <mergeCell ref="H11:I11"/>
    <mergeCell ref="H13:I13"/>
    <mergeCell ref="H14:I14"/>
    <mergeCell ref="H15:I15"/>
    <mergeCell ref="H17:K17"/>
    <mergeCell ref="H18:K18"/>
    <mergeCell ref="H19:K19"/>
    <mergeCell ref="H20:K20"/>
    <mergeCell ref="H21:K21"/>
    <mergeCell ref="H23:K23"/>
    <mergeCell ref="H24:K24"/>
    <mergeCell ref="H43:K43"/>
    <mergeCell ref="H26:K26"/>
    <mergeCell ref="H29:K29"/>
    <mergeCell ref="H30:K30"/>
    <mergeCell ref="H31:K31"/>
    <mergeCell ref="H32:K32"/>
    <mergeCell ref="H35:K35"/>
    <mergeCell ref="H36:K36"/>
    <mergeCell ref="H37:K37"/>
    <mergeCell ref="H38:K38"/>
    <mergeCell ref="H41:K41"/>
    <mergeCell ref="H42:K42"/>
    <mergeCell ref="H69:K69"/>
    <mergeCell ref="H48:K48"/>
    <mergeCell ref="H49:K49"/>
    <mergeCell ref="H50:K50"/>
    <mergeCell ref="H51:K51"/>
    <mergeCell ref="H53:K53"/>
    <mergeCell ref="H54:K54"/>
    <mergeCell ref="H55:K55"/>
    <mergeCell ref="H60:K60"/>
    <mergeCell ref="H61:K61"/>
    <mergeCell ref="H62:K62"/>
    <mergeCell ref="H68:K68"/>
    <mergeCell ref="H86:K86"/>
    <mergeCell ref="H87:K87"/>
    <mergeCell ref="H88:K88"/>
    <mergeCell ref="A93:L93"/>
    <mergeCell ref="H70:K70"/>
    <mergeCell ref="H73:K73"/>
    <mergeCell ref="H74:K74"/>
    <mergeCell ref="H75:K75"/>
    <mergeCell ref="H76:K76"/>
    <mergeCell ref="H79:K79"/>
  </mergeCells>
  <printOptions horizontalCentered="1"/>
  <pageMargins left="0.2" right="0.1" top="0.55118110236220497" bottom="0.27559055118110198" header="0.196850393700787" footer="0.47244094488188998"/>
  <pageSetup paperSize="9" scale="80" orientation="landscape" r:id="rId1"/>
  <headerFooter scaleWithDoc="0">
    <oddHeader>&amp;R&amp;"TH SarabunIT๙,ธรรมดา"&amp;16&amp;P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AF94"/>
  <sheetViews>
    <sheetView topLeftCell="A37" zoomScale="70" zoomScaleNormal="70" zoomScaleSheetLayoutView="90" zoomScalePageLayoutView="50" workbookViewId="0">
      <selection activeCell="F99" activeCellId="1" sqref="A79 F99"/>
    </sheetView>
  </sheetViews>
  <sheetFormatPr defaultColWidth="9.140625" defaultRowHeight="23.25"/>
  <cols>
    <col min="1" max="1" width="38" style="95" customWidth="1"/>
    <col min="2" max="2" width="9.7109375" style="95" customWidth="1"/>
    <col min="3" max="3" width="9.85546875" style="95" customWidth="1"/>
    <col min="4" max="7" width="9.28515625" style="95" customWidth="1"/>
    <col min="8" max="9" width="9.85546875" style="95" customWidth="1"/>
    <col min="10" max="10" width="13.140625" style="95" customWidth="1"/>
    <col min="11" max="11" width="27.28515625" style="95" customWidth="1"/>
    <col min="12" max="12" width="11.5703125" style="95" customWidth="1"/>
    <col min="13" max="13" width="11.140625" style="95" customWidth="1"/>
    <col min="14" max="16384" width="9.140625" style="95"/>
  </cols>
  <sheetData>
    <row r="1" spans="1:16" ht="27.75">
      <c r="A1" s="507" t="s">
        <v>0</v>
      </c>
      <c r="B1" s="508"/>
      <c r="C1" s="508"/>
      <c r="D1" s="508"/>
      <c r="E1" s="508"/>
      <c r="F1" s="508"/>
      <c r="G1" s="508"/>
      <c r="H1" s="508"/>
      <c r="I1" s="508"/>
      <c r="J1" s="508"/>
      <c r="K1" s="508"/>
      <c r="L1" s="508"/>
      <c r="M1" s="508"/>
    </row>
    <row r="2" spans="1:16" ht="27.75">
      <c r="A2" s="507" t="s">
        <v>45</v>
      </c>
      <c r="B2" s="508"/>
      <c r="C2" s="508"/>
      <c r="D2" s="508"/>
      <c r="E2" s="508"/>
      <c r="F2" s="508"/>
      <c r="G2" s="508"/>
      <c r="H2" s="508"/>
      <c r="I2" s="508"/>
      <c r="J2" s="508"/>
      <c r="K2" s="508"/>
      <c r="L2" s="508"/>
      <c r="M2" s="508"/>
    </row>
    <row r="3" spans="1:16" ht="26.25" customHeight="1">
      <c r="A3" s="247" t="s">
        <v>135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9" t="s">
        <v>37</v>
      </c>
    </row>
    <row r="4" spans="1:16" s="251" customFormat="1" ht="24.75" customHeight="1">
      <c r="A4" s="26" t="s">
        <v>1</v>
      </c>
      <c r="B4" s="26" t="s">
        <v>2</v>
      </c>
      <c r="C4" s="509" t="s">
        <v>3</v>
      </c>
      <c r="D4" s="509"/>
      <c r="E4" s="509"/>
      <c r="F4" s="509"/>
      <c r="G4" s="509"/>
      <c r="H4" s="510" t="s">
        <v>4</v>
      </c>
      <c r="I4" s="511"/>
      <c r="J4" s="511"/>
      <c r="K4" s="512"/>
      <c r="L4" s="516" t="s">
        <v>5</v>
      </c>
      <c r="M4" s="250" t="s">
        <v>6</v>
      </c>
    </row>
    <row r="5" spans="1:16" s="251" customFormat="1" ht="24.75" customHeight="1">
      <c r="A5" s="63" t="s">
        <v>7</v>
      </c>
      <c r="B5" s="63" t="s">
        <v>8</v>
      </c>
      <c r="C5" s="252">
        <v>1</v>
      </c>
      <c r="D5" s="252">
        <v>2</v>
      </c>
      <c r="E5" s="252">
        <v>3</v>
      </c>
      <c r="F5" s="252">
        <v>4</v>
      </c>
      <c r="G5" s="252">
        <v>5</v>
      </c>
      <c r="H5" s="513"/>
      <c r="I5" s="514"/>
      <c r="J5" s="514"/>
      <c r="K5" s="515"/>
      <c r="L5" s="516"/>
      <c r="M5" s="253" t="s">
        <v>9</v>
      </c>
    </row>
    <row r="6" spans="1:16" ht="23.25" customHeight="1">
      <c r="A6" s="38" t="s">
        <v>10</v>
      </c>
      <c r="B6" s="109">
        <v>10</v>
      </c>
      <c r="C6" s="242">
        <v>0.6</v>
      </c>
      <c r="D6" s="242">
        <v>0.7</v>
      </c>
      <c r="E6" s="242">
        <v>0.8</v>
      </c>
      <c r="F6" s="242">
        <v>0.9</v>
      </c>
      <c r="G6" s="242">
        <v>1</v>
      </c>
      <c r="H6" s="272" t="s">
        <v>128</v>
      </c>
      <c r="I6" s="68"/>
      <c r="J6" s="68"/>
      <c r="K6" s="69"/>
      <c r="L6" s="243">
        <f>'[1]10 เดือน'!$L$6</f>
        <v>2.7450000000000001</v>
      </c>
      <c r="M6" s="61">
        <f>IF(L6=0,"-",L6*B6/B$94)</f>
        <v>0.27450000000000002</v>
      </c>
    </row>
    <row r="7" spans="1:16" ht="23.25" customHeight="1">
      <c r="A7" s="39" t="s">
        <v>12</v>
      </c>
      <c r="B7" s="3"/>
      <c r="C7" s="244"/>
      <c r="D7" s="244"/>
      <c r="E7" s="244"/>
      <c r="F7" s="244"/>
      <c r="G7" s="244"/>
      <c r="H7" s="270" t="s">
        <v>40</v>
      </c>
      <c r="I7" s="70"/>
      <c r="J7" s="245">
        <f>'[1]10 เดือน'!$J$7</f>
        <v>77.45</v>
      </c>
      <c r="K7" s="71" t="s">
        <v>51</v>
      </c>
      <c r="L7" s="115"/>
      <c r="M7" s="62"/>
    </row>
    <row r="8" spans="1:16" ht="23.25" customHeight="1">
      <c r="A8" s="40"/>
      <c r="B8" s="5"/>
      <c r="C8" s="20"/>
      <c r="D8" s="20"/>
      <c r="E8" s="20"/>
      <c r="F8" s="20"/>
      <c r="G8" s="20"/>
      <c r="H8" s="28"/>
      <c r="I8" s="70"/>
      <c r="J8" s="70"/>
      <c r="K8" s="78"/>
      <c r="L8" s="115"/>
      <c r="M8" s="62"/>
    </row>
    <row r="9" spans="1:16" ht="23.25" customHeight="1">
      <c r="A9" s="38" t="s">
        <v>13</v>
      </c>
      <c r="B9" s="109">
        <v>10</v>
      </c>
      <c r="C9" s="240">
        <v>12456</v>
      </c>
      <c r="D9" s="241">
        <v>14532</v>
      </c>
      <c r="E9" s="241">
        <v>16608</v>
      </c>
      <c r="F9" s="241">
        <v>18684</v>
      </c>
      <c r="G9" s="241">
        <v>20760</v>
      </c>
      <c r="H9" s="492" t="s">
        <v>14</v>
      </c>
      <c r="I9" s="493"/>
      <c r="J9" s="494" t="s">
        <v>15</v>
      </c>
      <c r="K9" s="494"/>
      <c r="L9" s="243">
        <f>'[1]10 เดือน'!$L$9</f>
        <v>1.7437379576107901</v>
      </c>
      <c r="M9" s="61">
        <f>IF(L9=0,"-",L9*B9/B$94)</f>
        <v>0.174373795761079</v>
      </c>
      <c r="O9" s="254"/>
      <c r="P9" s="255"/>
    </row>
    <row r="10" spans="1:16" ht="23.25" customHeight="1">
      <c r="A10" s="40" t="s">
        <v>16</v>
      </c>
      <c r="B10" s="3"/>
      <c r="C10" s="256" t="s">
        <v>38</v>
      </c>
      <c r="D10" s="256" t="s">
        <v>38</v>
      </c>
      <c r="E10" s="256" t="s">
        <v>39</v>
      </c>
      <c r="F10" s="256" t="s">
        <v>38</v>
      </c>
      <c r="G10" s="256" t="s">
        <v>38</v>
      </c>
      <c r="H10" s="492"/>
      <c r="I10" s="493"/>
      <c r="J10" s="278" t="s">
        <v>17</v>
      </c>
      <c r="K10" s="278" t="s">
        <v>18</v>
      </c>
      <c r="L10" s="115"/>
      <c r="M10" s="62"/>
      <c r="O10" s="254"/>
      <c r="P10" s="257"/>
    </row>
    <row r="11" spans="1:16" ht="23.25" customHeight="1">
      <c r="A11" s="40"/>
      <c r="B11" s="3"/>
      <c r="C11" s="258"/>
      <c r="D11" s="258"/>
      <c r="E11" s="258"/>
      <c r="F11" s="258"/>
      <c r="G11" s="258"/>
      <c r="H11" s="495" t="s">
        <v>19</v>
      </c>
      <c r="I11" s="496"/>
      <c r="J11" s="73">
        <v>19000</v>
      </c>
      <c r="K11" s="64">
        <f>'[1]10 เดือน'!$K$11</f>
        <v>14000</v>
      </c>
      <c r="L11" s="115"/>
      <c r="M11" s="62"/>
    </row>
    <row r="12" spans="1:16" ht="23.25" customHeight="1">
      <c r="A12" s="40"/>
      <c r="B12" s="5"/>
      <c r="C12" s="259"/>
      <c r="D12" s="17"/>
      <c r="E12" s="17"/>
      <c r="F12" s="17"/>
      <c r="G12" s="17"/>
      <c r="H12" s="272" t="s">
        <v>41</v>
      </c>
      <c r="I12" s="273"/>
      <c r="J12" s="74">
        <v>1760</v>
      </c>
      <c r="K12" s="65" t="s">
        <v>11</v>
      </c>
      <c r="L12" s="115"/>
      <c r="M12" s="62"/>
    </row>
    <row r="13" spans="1:16" ht="23.25" customHeight="1">
      <c r="A13" s="40"/>
      <c r="B13" s="5"/>
      <c r="C13" s="17"/>
      <c r="D13" s="17"/>
      <c r="E13" s="17"/>
      <c r="F13" s="17"/>
      <c r="G13" s="17"/>
      <c r="H13" s="469" t="s">
        <v>42</v>
      </c>
      <c r="I13" s="471"/>
      <c r="J13" s="86"/>
      <c r="K13" s="87"/>
      <c r="L13" s="115"/>
      <c r="M13" s="62"/>
    </row>
    <row r="14" spans="1:16" ht="23.25" customHeight="1">
      <c r="A14" s="40"/>
      <c r="B14" s="5"/>
      <c r="C14" s="17"/>
      <c r="D14" s="17"/>
      <c r="E14" s="17"/>
      <c r="F14" s="17"/>
      <c r="G14" s="17"/>
      <c r="H14" s="488" t="s">
        <v>43</v>
      </c>
      <c r="I14" s="489"/>
      <c r="J14" s="88"/>
      <c r="K14" s="89"/>
      <c r="L14" s="115"/>
      <c r="M14" s="62"/>
    </row>
    <row r="15" spans="1:16" ht="23.25" customHeight="1" thickBot="1">
      <c r="A15" s="40"/>
      <c r="B15" s="5"/>
      <c r="C15" s="17"/>
      <c r="D15" s="17"/>
      <c r="E15" s="17"/>
      <c r="F15" s="17"/>
      <c r="G15" s="17"/>
      <c r="H15" s="490" t="s">
        <v>20</v>
      </c>
      <c r="I15" s="490"/>
      <c r="J15" s="90">
        <f>SUM(J11:J12)</f>
        <v>20760</v>
      </c>
      <c r="K15" s="91">
        <f>SUM(K11:K12)</f>
        <v>14000</v>
      </c>
      <c r="L15" s="115"/>
      <c r="M15" s="62"/>
    </row>
    <row r="16" spans="1:16" ht="23.25" customHeight="1" thickTop="1">
      <c r="A16" s="40"/>
      <c r="B16" s="5"/>
      <c r="C16" s="17"/>
      <c r="D16" s="17"/>
      <c r="E16" s="17"/>
      <c r="F16" s="17"/>
      <c r="G16" s="17"/>
      <c r="H16" s="3"/>
      <c r="I16" s="92"/>
      <c r="J16" s="93"/>
      <c r="K16" s="94"/>
      <c r="L16" s="115"/>
      <c r="M16" s="62"/>
    </row>
    <row r="17" spans="1:13" ht="23.25" customHeight="1">
      <c r="A17" s="38" t="s">
        <v>52</v>
      </c>
      <c r="B17" s="109">
        <v>5</v>
      </c>
      <c r="C17" s="242">
        <v>0.65</v>
      </c>
      <c r="D17" s="242">
        <v>0.7</v>
      </c>
      <c r="E17" s="242">
        <v>0.75</v>
      </c>
      <c r="F17" s="242">
        <v>0.8</v>
      </c>
      <c r="G17" s="242">
        <v>0.85</v>
      </c>
      <c r="H17" s="475" t="s">
        <v>46</v>
      </c>
      <c r="I17" s="476"/>
      <c r="J17" s="476"/>
      <c r="K17" s="477"/>
      <c r="L17" s="243">
        <f>'[1]6 เดือน'!$L$17</f>
        <v>1</v>
      </c>
      <c r="M17" s="61">
        <f>IF(L17=0,"-",L17*B17/B$94)</f>
        <v>0.05</v>
      </c>
    </row>
    <row r="18" spans="1:13" ht="23.25" customHeight="1">
      <c r="A18" s="40" t="s">
        <v>44</v>
      </c>
      <c r="B18" s="5"/>
      <c r="C18" s="17"/>
      <c r="D18" s="17"/>
      <c r="E18" s="17"/>
      <c r="F18" s="17"/>
      <c r="G18" s="17"/>
      <c r="H18" s="469" t="s">
        <v>47</v>
      </c>
      <c r="I18" s="470"/>
      <c r="J18" s="470"/>
      <c r="K18" s="471"/>
      <c r="L18" s="115"/>
      <c r="M18" s="62"/>
    </row>
    <row r="19" spans="1:13" ht="23.25" customHeight="1">
      <c r="A19" s="40"/>
      <c r="B19" s="5"/>
      <c r="C19" s="17"/>
      <c r="D19" s="17"/>
      <c r="E19" s="17"/>
      <c r="F19" s="17"/>
      <c r="G19" s="17"/>
      <c r="H19" s="469" t="s">
        <v>48</v>
      </c>
      <c r="I19" s="470"/>
      <c r="J19" s="470"/>
      <c r="K19" s="471"/>
      <c r="L19" s="115"/>
      <c r="M19" s="62"/>
    </row>
    <row r="20" spans="1:13" ht="23.25" customHeight="1">
      <c r="A20" s="40"/>
      <c r="B20" s="5"/>
      <c r="C20" s="17"/>
      <c r="D20" s="17"/>
      <c r="E20" s="17"/>
      <c r="F20" s="17"/>
      <c r="G20" s="17"/>
      <c r="H20" s="469" t="s">
        <v>49</v>
      </c>
      <c r="I20" s="470"/>
      <c r="J20" s="470"/>
      <c r="K20" s="471"/>
      <c r="L20" s="115"/>
      <c r="M20" s="62"/>
    </row>
    <row r="21" spans="1:13" ht="23.25" customHeight="1">
      <c r="A21" s="40"/>
      <c r="B21" s="5"/>
      <c r="C21" s="17"/>
      <c r="D21" s="17"/>
      <c r="E21" s="17"/>
      <c r="F21" s="17"/>
      <c r="G21" s="17"/>
      <c r="H21" s="469" t="s">
        <v>50</v>
      </c>
      <c r="I21" s="470"/>
      <c r="J21" s="470"/>
      <c r="K21" s="471"/>
      <c r="L21" s="115"/>
      <c r="M21" s="62"/>
    </row>
    <row r="22" spans="1:13" ht="23.25" customHeight="1">
      <c r="A22" s="40"/>
      <c r="B22" s="5"/>
      <c r="C22" s="17"/>
      <c r="D22" s="17"/>
      <c r="E22" s="17"/>
      <c r="F22" s="17"/>
      <c r="G22" s="17"/>
      <c r="I22" s="51" t="s">
        <v>54</v>
      </c>
      <c r="J22" s="111" t="e">
        <f>'[1]6 เดือน'!$J$22</f>
        <v>#REF!</v>
      </c>
      <c r="K22" s="271" t="s">
        <v>51</v>
      </c>
      <c r="L22" s="115"/>
      <c r="M22" s="62"/>
    </row>
    <row r="23" spans="1:13" ht="23.25" customHeight="1">
      <c r="A23" s="50"/>
      <c r="B23" s="14"/>
      <c r="C23" s="20"/>
      <c r="D23" s="20"/>
      <c r="E23" s="20"/>
      <c r="F23" s="20"/>
      <c r="G23" s="20"/>
      <c r="H23" s="491"/>
      <c r="I23" s="481"/>
      <c r="J23" s="481"/>
      <c r="K23" s="482"/>
      <c r="L23" s="116"/>
      <c r="M23" s="63"/>
    </row>
    <row r="24" spans="1:13" ht="23.25" customHeight="1">
      <c r="A24" s="38" t="s">
        <v>53</v>
      </c>
      <c r="B24" s="109">
        <v>10</v>
      </c>
      <c r="C24" s="242">
        <v>0.73</v>
      </c>
      <c r="D24" s="242">
        <v>0.76</v>
      </c>
      <c r="E24" s="242">
        <v>0.79</v>
      </c>
      <c r="F24" s="242">
        <v>0.82</v>
      </c>
      <c r="G24" s="242">
        <v>0.85</v>
      </c>
      <c r="H24" s="476" t="s">
        <v>82</v>
      </c>
      <c r="I24" s="476"/>
      <c r="J24" s="476"/>
      <c r="K24" s="477"/>
      <c r="L24" s="243">
        <f>'[1]6 เดือน'!$L$24</f>
        <v>1</v>
      </c>
      <c r="M24" s="61">
        <f>IF(L24=0,"-",L24*B24/B$94)</f>
        <v>0.1</v>
      </c>
    </row>
    <row r="25" spans="1:13" ht="23.25" customHeight="1">
      <c r="A25" s="40" t="s">
        <v>21</v>
      </c>
      <c r="B25" s="5"/>
      <c r="C25" s="17"/>
      <c r="D25" s="17"/>
      <c r="E25" s="17"/>
      <c r="F25" s="17"/>
      <c r="G25" s="17"/>
      <c r="H25" s="469" t="s">
        <v>83</v>
      </c>
      <c r="I25" s="470"/>
      <c r="J25" s="470"/>
      <c r="K25" s="471"/>
      <c r="L25" s="115"/>
      <c r="M25" s="62"/>
    </row>
    <row r="26" spans="1:13" ht="23.25" customHeight="1">
      <c r="A26" s="40"/>
      <c r="B26" s="5"/>
      <c r="C26" s="17"/>
      <c r="D26" s="17"/>
      <c r="E26" s="17"/>
      <c r="F26" s="17"/>
      <c r="G26" s="17"/>
      <c r="H26" s="469" t="s">
        <v>55</v>
      </c>
      <c r="I26" s="470"/>
      <c r="J26" s="470"/>
      <c r="K26" s="471"/>
      <c r="L26" s="115"/>
      <c r="M26" s="62"/>
    </row>
    <row r="27" spans="1:13" ht="23.25" customHeight="1">
      <c r="A27" s="40"/>
      <c r="B27" s="5"/>
      <c r="C27" s="17"/>
      <c r="D27" s="17"/>
      <c r="E27" s="17"/>
      <c r="F27" s="17"/>
      <c r="G27" s="17"/>
      <c r="H27" s="276"/>
      <c r="I27" s="48" t="s">
        <v>56</v>
      </c>
      <c r="J27" s="111">
        <f>[5]ผอป.คญ.!$J$27</f>
        <v>44.88</v>
      </c>
      <c r="K27" s="271" t="s">
        <v>51</v>
      </c>
      <c r="L27" s="115"/>
      <c r="M27" s="62"/>
    </row>
    <row r="28" spans="1:13" ht="23.25" customHeight="1">
      <c r="A28" s="50"/>
      <c r="B28" s="14"/>
      <c r="C28" s="20"/>
      <c r="D28" s="20"/>
      <c r="E28" s="20"/>
      <c r="F28" s="20"/>
      <c r="G28" s="20"/>
      <c r="H28" s="96"/>
      <c r="I28" s="97"/>
      <c r="J28" s="97"/>
      <c r="K28" s="98"/>
      <c r="L28" s="116"/>
      <c r="M28" s="63"/>
    </row>
    <row r="29" spans="1:13" ht="24.75" customHeight="1">
      <c r="A29" s="38" t="s">
        <v>22</v>
      </c>
      <c r="B29" s="109">
        <v>5</v>
      </c>
      <c r="C29" s="16">
        <v>0.92</v>
      </c>
      <c r="D29" s="16">
        <v>0.94</v>
      </c>
      <c r="E29" s="16">
        <v>0.96</v>
      </c>
      <c r="F29" s="16">
        <v>0.98</v>
      </c>
      <c r="G29" s="16">
        <v>1</v>
      </c>
      <c r="H29" s="475" t="s">
        <v>57</v>
      </c>
      <c r="I29" s="476"/>
      <c r="J29" s="476"/>
      <c r="K29" s="477"/>
      <c r="L29" s="243">
        <f>'[1]6 เดือน'!$L$29</f>
        <v>1</v>
      </c>
      <c r="M29" s="61">
        <f>IF(L29=0,"-",L29*B29/B$94)</f>
        <v>0.05</v>
      </c>
    </row>
    <row r="30" spans="1:13" ht="24.75" customHeight="1">
      <c r="A30" s="40" t="s">
        <v>23</v>
      </c>
      <c r="B30" s="5"/>
      <c r="C30" s="17"/>
      <c r="D30" s="17"/>
      <c r="E30" s="17"/>
      <c r="F30" s="17"/>
      <c r="G30" s="17"/>
      <c r="H30" s="469" t="s">
        <v>58</v>
      </c>
      <c r="I30" s="470"/>
      <c r="J30" s="470"/>
      <c r="K30" s="471"/>
      <c r="L30" s="115"/>
      <c r="M30" s="62"/>
    </row>
    <row r="31" spans="1:13" ht="24.75" customHeight="1">
      <c r="A31" s="40" t="s">
        <v>24</v>
      </c>
      <c r="B31" s="5"/>
      <c r="C31" s="17"/>
      <c r="D31" s="17"/>
      <c r="E31" s="17"/>
      <c r="F31" s="17"/>
      <c r="G31" s="17"/>
      <c r="H31" s="469" t="s">
        <v>77</v>
      </c>
      <c r="I31" s="470"/>
      <c r="J31" s="470"/>
      <c r="K31" s="471"/>
      <c r="L31" s="115"/>
      <c r="M31" s="62"/>
    </row>
    <row r="32" spans="1:13" ht="24.75" customHeight="1">
      <c r="A32" s="40"/>
      <c r="B32" s="5"/>
      <c r="C32" s="17"/>
      <c r="D32" s="17"/>
      <c r="E32" s="17"/>
      <c r="F32" s="17"/>
      <c r="G32" s="17"/>
      <c r="H32" s="469" t="s">
        <v>59</v>
      </c>
      <c r="I32" s="470"/>
      <c r="J32" s="470"/>
      <c r="K32" s="471"/>
      <c r="L32" s="115"/>
      <c r="M32" s="62"/>
    </row>
    <row r="33" spans="1:13" ht="24.75" customHeight="1">
      <c r="A33" s="40"/>
      <c r="B33" s="5"/>
      <c r="C33" s="17"/>
      <c r="D33" s="17"/>
      <c r="E33" s="17"/>
      <c r="F33" s="17"/>
      <c r="G33" s="17"/>
      <c r="H33" s="269"/>
      <c r="I33" s="48" t="s">
        <v>56</v>
      </c>
      <c r="J33" s="111">
        <f>[5]ผอป.คญ.!$J$33</f>
        <v>60.167000000000002</v>
      </c>
      <c r="K33" s="271" t="s">
        <v>51</v>
      </c>
      <c r="L33" s="115"/>
      <c r="M33" s="62"/>
    </row>
    <row r="34" spans="1:13" ht="24.75" customHeight="1">
      <c r="A34" s="40"/>
      <c r="B34" s="5"/>
      <c r="C34" s="17"/>
      <c r="D34" s="17"/>
      <c r="E34" s="17"/>
      <c r="F34" s="17"/>
      <c r="G34" s="17"/>
      <c r="H34" s="77"/>
      <c r="I34" s="70"/>
      <c r="J34" s="70"/>
      <c r="K34" s="78"/>
      <c r="L34" s="115"/>
      <c r="M34" s="62"/>
    </row>
    <row r="35" spans="1:13" ht="24.75" customHeight="1">
      <c r="A35" s="38" t="s">
        <v>25</v>
      </c>
      <c r="B35" s="109">
        <v>10</v>
      </c>
      <c r="C35" s="16">
        <v>0.96</v>
      </c>
      <c r="D35" s="16">
        <v>0.97</v>
      </c>
      <c r="E35" s="16">
        <v>0.98</v>
      </c>
      <c r="F35" s="16">
        <v>0.99</v>
      </c>
      <c r="G35" s="16">
        <v>1</v>
      </c>
      <c r="H35" s="475" t="s">
        <v>73</v>
      </c>
      <c r="I35" s="476"/>
      <c r="J35" s="476"/>
      <c r="K35" s="477"/>
      <c r="L35" s="243">
        <v>1</v>
      </c>
      <c r="M35" s="61">
        <f>IF(L35=0,"-",L35*B35/B$94)</f>
        <v>0.1</v>
      </c>
    </row>
    <row r="36" spans="1:13" ht="24.75" customHeight="1">
      <c r="A36" s="40" t="s">
        <v>26</v>
      </c>
      <c r="B36" s="5"/>
      <c r="C36" s="17"/>
      <c r="D36" s="17"/>
      <c r="E36" s="17"/>
      <c r="F36" s="17"/>
      <c r="G36" s="17"/>
      <c r="H36" s="483" t="s">
        <v>74</v>
      </c>
      <c r="I36" s="484"/>
      <c r="J36" s="484"/>
      <c r="K36" s="485"/>
      <c r="L36" s="115"/>
      <c r="M36" s="62"/>
    </row>
    <row r="37" spans="1:13" ht="24.75" customHeight="1">
      <c r="A37" s="40"/>
      <c r="B37" s="5"/>
      <c r="C37" s="17"/>
      <c r="D37" s="17"/>
      <c r="E37" s="17"/>
      <c r="F37" s="17"/>
      <c r="G37" s="17"/>
      <c r="H37" s="483" t="s">
        <v>75</v>
      </c>
      <c r="I37" s="484"/>
      <c r="J37" s="484"/>
      <c r="K37" s="485"/>
      <c r="L37" s="115"/>
      <c r="M37" s="62"/>
    </row>
    <row r="38" spans="1:13" ht="24.75" customHeight="1">
      <c r="A38" s="40"/>
      <c r="B38" s="5"/>
      <c r="C38" s="17"/>
      <c r="D38" s="17"/>
      <c r="E38" s="17"/>
      <c r="F38" s="17"/>
      <c r="G38" s="17"/>
      <c r="H38" s="483" t="s">
        <v>76</v>
      </c>
      <c r="I38" s="486"/>
      <c r="J38" s="486"/>
      <c r="K38" s="487"/>
      <c r="L38" s="115"/>
      <c r="M38" s="62"/>
    </row>
    <row r="39" spans="1:13" ht="24.75" customHeight="1">
      <c r="A39" s="40"/>
      <c r="B39" s="5"/>
      <c r="C39" s="17"/>
      <c r="D39" s="17"/>
      <c r="E39" s="17"/>
      <c r="F39" s="17"/>
      <c r="G39" s="17"/>
      <c r="H39" s="269"/>
      <c r="I39" s="48" t="s">
        <v>56</v>
      </c>
      <c r="J39" s="111">
        <f>(582.49*100/907.72)</f>
        <v>64.170669369409069</v>
      </c>
      <c r="K39" s="271" t="s">
        <v>51</v>
      </c>
      <c r="L39" s="115"/>
      <c r="M39" s="62"/>
    </row>
    <row r="40" spans="1:13" ht="24.75" customHeight="1">
      <c r="A40" s="50"/>
      <c r="B40" s="14"/>
      <c r="C40" s="20"/>
      <c r="D40" s="20"/>
      <c r="E40" s="20"/>
      <c r="F40" s="20"/>
      <c r="G40" s="20"/>
      <c r="H40" s="96"/>
      <c r="I40" s="274"/>
      <c r="J40" s="274"/>
      <c r="K40" s="275"/>
      <c r="L40" s="116"/>
      <c r="M40" s="63"/>
    </row>
    <row r="41" spans="1:13" ht="24.75" customHeight="1">
      <c r="A41" s="38" t="s">
        <v>27</v>
      </c>
      <c r="B41" s="109">
        <v>10</v>
      </c>
      <c r="C41" s="16">
        <v>0.96</v>
      </c>
      <c r="D41" s="16">
        <v>0.97</v>
      </c>
      <c r="E41" s="16">
        <v>0.98</v>
      </c>
      <c r="F41" s="16">
        <v>0.99</v>
      </c>
      <c r="G41" s="16">
        <v>1</v>
      </c>
      <c r="H41" s="475" t="s">
        <v>62</v>
      </c>
      <c r="I41" s="476"/>
      <c r="J41" s="476"/>
      <c r="K41" s="477"/>
      <c r="L41" s="243">
        <f>'[1]6 เดือน'!$L$41</f>
        <v>1</v>
      </c>
      <c r="M41" s="61">
        <f>IF(L41=0,"-",L41*B41/B$94)</f>
        <v>0.1</v>
      </c>
    </row>
    <row r="42" spans="1:13" ht="24.75" customHeight="1">
      <c r="A42" s="40" t="s">
        <v>28</v>
      </c>
      <c r="B42" s="5"/>
      <c r="C42" s="17"/>
      <c r="D42" s="17"/>
      <c r="E42" s="17"/>
      <c r="F42" s="17"/>
      <c r="G42" s="17"/>
      <c r="H42" s="469" t="s">
        <v>63</v>
      </c>
      <c r="I42" s="470"/>
      <c r="J42" s="470"/>
      <c r="K42" s="471"/>
      <c r="L42" s="115"/>
      <c r="M42" s="62"/>
    </row>
    <row r="43" spans="1:13" ht="24.75" customHeight="1">
      <c r="A43" s="40" t="s">
        <v>60</v>
      </c>
      <c r="B43" s="5"/>
      <c r="C43" s="17"/>
      <c r="D43" s="17"/>
      <c r="E43" s="17"/>
      <c r="F43" s="17"/>
      <c r="G43" s="17"/>
      <c r="H43" s="469" t="s">
        <v>64</v>
      </c>
      <c r="I43" s="470"/>
      <c r="J43" s="470"/>
      <c r="K43" s="471"/>
      <c r="L43" s="115"/>
      <c r="M43" s="62"/>
    </row>
    <row r="44" spans="1:13" ht="24.75" customHeight="1">
      <c r="A44" s="40"/>
      <c r="B44" s="5"/>
      <c r="C44" s="17"/>
      <c r="D44" s="17"/>
      <c r="E44" s="17"/>
      <c r="F44" s="17"/>
      <c r="G44" s="17"/>
      <c r="H44" s="276" t="s">
        <v>65</v>
      </c>
      <c r="I44" s="51"/>
      <c r="J44" s="92"/>
      <c r="K44" s="277"/>
      <c r="L44" s="115"/>
      <c r="M44" s="62"/>
    </row>
    <row r="45" spans="1:13" ht="24.75" customHeight="1">
      <c r="A45" s="40"/>
      <c r="B45" s="5"/>
      <c r="C45" s="17"/>
      <c r="D45" s="17"/>
      <c r="E45" s="17"/>
      <c r="F45" s="17"/>
      <c r="G45" s="17"/>
      <c r="H45" s="276"/>
      <c r="I45" s="51" t="s">
        <v>66</v>
      </c>
      <c r="J45" s="227">
        <v>104</v>
      </c>
      <c r="K45" s="277" t="s">
        <v>61</v>
      </c>
      <c r="L45" s="115"/>
      <c r="M45" s="62"/>
    </row>
    <row r="46" spans="1:13" ht="24.75" customHeight="1">
      <c r="A46" s="40"/>
      <c r="B46" s="5"/>
      <c r="C46" s="17"/>
      <c r="D46" s="17"/>
      <c r="E46" s="17"/>
      <c r="F46" s="17"/>
      <c r="G46" s="17"/>
      <c r="H46" s="276"/>
      <c r="I46" s="51" t="s">
        <v>67</v>
      </c>
      <c r="J46" s="227">
        <f>'[1]10 เดือน'!$J$46</f>
        <v>24</v>
      </c>
      <c r="K46" s="277" t="s">
        <v>61</v>
      </c>
      <c r="L46" s="115"/>
      <c r="M46" s="62"/>
    </row>
    <row r="47" spans="1:13" ht="24.75" customHeight="1">
      <c r="A47" s="40"/>
      <c r="B47" s="5"/>
      <c r="C47" s="17"/>
      <c r="D47" s="17"/>
      <c r="E47" s="17"/>
      <c r="F47" s="17"/>
      <c r="G47" s="17"/>
      <c r="H47" s="269"/>
      <c r="I47" s="48" t="s">
        <v>81</v>
      </c>
      <c r="J47" s="111">
        <f>J46*100/J45</f>
        <v>23.076923076923077</v>
      </c>
      <c r="K47" s="271" t="s">
        <v>51</v>
      </c>
      <c r="L47" s="115"/>
      <c r="M47" s="62"/>
    </row>
    <row r="48" spans="1:13" ht="25.5">
      <c r="A48" s="40"/>
      <c r="B48" s="5"/>
      <c r="C48" s="17"/>
      <c r="D48" s="17"/>
      <c r="E48" s="17"/>
      <c r="F48" s="17"/>
      <c r="G48" s="17"/>
      <c r="H48" s="478"/>
      <c r="I48" s="481"/>
      <c r="J48" s="481"/>
      <c r="K48" s="482"/>
      <c r="L48" s="115"/>
      <c r="M48" s="62"/>
    </row>
    <row r="49" spans="1:13" ht="24.75" customHeight="1">
      <c r="A49" s="38" t="s">
        <v>68</v>
      </c>
      <c r="B49" s="109">
        <v>5</v>
      </c>
      <c r="C49" s="16">
        <v>0.5</v>
      </c>
      <c r="D49" s="16">
        <v>0.75</v>
      </c>
      <c r="E49" s="16">
        <v>1</v>
      </c>
      <c r="F49" s="16">
        <v>1</v>
      </c>
      <c r="G49" s="16">
        <v>1</v>
      </c>
      <c r="H49" s="475" t="s">
        <v>78</v>
      </c>
      <c r="I49" s="476"/>
      <c r="J49" s="476"/>
      <c r="K49" s="477"/>
      <c r="L49" s="243">
        <f>'[1]6 เดือน'!$L$49</f>
        <v>1</v>
      </c>
      <c r="M49" s="61">
        <f>IF(L49=0,"-",L49*B49/B$94)</f>
        <v>0.05</v>
      </c>
    </row>
    <row r="50" spans="1:13" ht="24.75" customHeight="1">
      <c r="A50" s="40" t="s">
        <v>69</v>
      </c>
      <c r="B50" s="3"/>
      <c r="C50" s="260"/>
      <c r="D50" s="260"/>
      <c r="E50" s="260"/>
      <c r="F50" s="260" t="s">
        <v>70</v>
      </c>
      <c r="G50" s="260" t="s">
        <v>70</v>
      </c>
      <c r="H50" s="470" t="s">
        <v>79</v>
      </c>
      <c r="I50" s="470"/>
      <c r="J50" s="470"/>
      <c r="K50" s="471"/>
      <c r="L50" s="115"/>
      <c r="M50" s="62"/>
    </row>
    <row r="51" spans="1:13" ht="24.75" customHeight="1">
      <c r="A51" s="40"/>
      <c r="B51" s="3"/>
      <c r="C51" s="260"/>
      <c r="D51" s="260"/>
      <c r="E51" s="260"/>
      <c r="F51" s="260" t="s">
        <v>71</v>
      </c>
      <c r="G51" s="260" t="s">
        <v>72</v>
      </c>
      <c r="H51" s="470" t="s">
        <v>80</v>
      </c>
      <c r="I51" s="470"/>
      <c r="J51" s="470"/>
      <c r="K51" s="471"/>
      <c r="L51" s="115"/>
      <c r="M51" s="62"/>
    </row>
    <row r="52" spans="1:13" ht="24.75" customHeight="1">
      <c r="A52" s="40"/>
      <c r="B52" s="3"/>
      <c r="C52" s="261"/>
      <c r="D52" s="261"/>
      <c r="E52" s="261"/>
      <c r="F52" s="261"/>
      <c r="G52" s="261"/>
      <c r="H52" s="269"/>
      <c r="I52" s="48" t="s">
        <v>56</v>
      </c>
      <c r="J52" s="111">
        <v>0</v>
      </c>
      <c r="K52" s="271" t="s">
        <v>51</v>
      </c>
      <c r="L52" s="115"/>
      <c r="M52" s="62"/>
    </row>
    <row r="53" spans="1:13" ht="25.5">
      <c r="A53" s="50"/>
      <c r="B53" s="14"/>
      <c r="C53" s="20"/>
      <c r="D53" s="20"/>
      <c r="E53" s="20"/>
      <c r="F53" s="20"/>
      <c r="G53" s="20"/>
      <c r="H53" s="478"/>
      <c r="I53" s="479"/>
      <c r="J53" s="479"/>
      <c r="K53" s="480"/>
      <c r="L53" s="116"/>
      <c r="M53" s="63"/>
    </row>
    <row r="54" spans="1:13" ht="24.75" customHeight="1">
      <c r="A54" s="38" t="s">
        <v>84</v>
      </c>
      <c r="B54" s="109">
        <v>10</v>
      </c>
      <c r="C54" s="16">
        <v>0.78</v>
      </c>
      <c r="D54" s="16">
        <v>0.81</v>
      </c>
      <c r="E54" s="16">
        <v>0.84</v>
      </c>
      <c r="F54" s="16">
        <v>0.87</v>
      </c>
      <c r="G54" s="16">
        <v>0.9</v>
      </c>
      <c r="H54" s="475" t="s">
        <v>99</v>
      </c>
      <c r="I54" s="476"/>
      <c r="J54" s="476"/>
      <c r="K54" s="477"/>
      <c r="L54" s="243">
        <v>1</v>
      </c>
      <c r="M54" s="61">
        <f>IF(L54=0,"-",L54*B54/B$94)</f>
        <v>0.1</v>
      </c>
    </row>
    <row r="55" spans="1:13" ht="24.75" customHeight="1">
      <c r="A55" s="40" t="s">
        <v>85</v>
      </c>
      <c r="B55" s="5"/>
      <c r="C55" s="17"/>
      <c r="D55" s="17"/>
      <c r="E55" s="17"/>
      <c r="F55" s="17"/>
      <c r="G55" s="17"/>
      <c r="H55" s="469" t="s">
        <v>100</v>
      </c>
      <c r="I55" s="470"/>
      <c r="J55" s="470"/>
      <c r="K55" s="471"/>
      <c r="L55" s="115"/>
      <c r="M55" s="62"/>
    </row>
    <row r="56" spans="1:13" ht="24.75" customHeight="1">
      <c r="A56" s="40"/>
      <c r="B56" s="5"/>
      <c r="C56" s="17"/>
      <c r="D56" s="17"/>
      <c r="E56" s="17"/>
      <c r="F56" s="17"/>
      <c r="G56" s="17"/>
      <c r="H56" s="48"/>
      <c r="I56" s="48" t="s">
        <v>87</v>
      </c>
      <c r="J56" s="111">
        <v>4926.5618000000004</v>
      </c>
      <c r="K56" s="271" t="s">
        <v>34</v>
      </c>
      <c r="L56" s="115"/>
      <c r="M56" s="62"/>
    </row>
    <row r="57" spans="1:13" ht="24.75" customHeight="1">
      <c r="A57" s="40"/>
      <c r="B57" s="5"/>
      <c r="C57" s="17"/>
      <c r="D57" s="17"/>
      <c r="E57" s="17"/>
      <c r="F57" s="17"/>
      <c r="G57" s="17"/>
      <c r="H57" s="48"/>
      <c r="I57" s="48" t="s">
        <v>86</v>
      </c>
      <c r="J57" s="111">
        <v>3075.1275000000001</v>
      </c>
      <c r="K57" s="271" t="s">
        <v>34</v>
      </c>
      <c r="L57" s="115"/>
      <c r="M57" s="62"/>
    </row>
    <row r="58" spans="1:13" ht="24.75" customHeight="1">
      <c r="A58" s="40"/>
      <c r="B58" s="5"/>
      <c r="C58" s="17"/>
      <c r="D58" s="17"/>
      <c r="E58" s="17"/>
      <c r="F58" s="17"/>
      <c r="G58" s="17"/>
      <c r="H58" s="48"/>
      <c r="I58" s="48" t="s">
        <v>88</v>
      </c>
      <c r="J58" s="111">
        <f>J57*100/J56</f>
        <v>62.419342836620864</v>
      </c>
      <c r="K58" s="271" t="s">
        <v>51</v>
      </c>
      <c r="L58" s="115"/>
      <c r="M58" s="62"/>
    </row>
    <row r="59" spans="1:13" ht="27.75" customHeight="1">
      <c r="A59" s="50"/>
      <c r="B59" s="14"/>
      <c r="C59" s="20"/>
      <c r="D59" s="20"/>
      <c r="E59" s="20"/>
      <c r="F59" s="20"/>
      <c r="G59" s="20"/>
      <c r="H59" s="102"/>
      <c r="I59" s="274"/>
      <c r="J59" s="103"/>
      <c r="K59" s="275"/>
      <c r="L59" s="116"/>
      <c r="M59" s="63"/>
    </row>
    <row r="60" spans="1:13" ht="24.75" customHeight="1">
      <c r="A60" s="38" t="s">
        <v>89</v>
      </c>
      <c r="B60" s="109">
        <v>5</v>
      </c>
      <c r="C60" s="16">
        <v>0.6</v>
      </c>
      <c r="D60" s="16">
        <v>0.65</v>
      </c>
      <c r="E60" s="16">
        <v>0.7</v>
      </c>
      <c r="F60" s="16">
        <v>0.75</v>
      </c>
      <c r="G60" s="16">
        <v>0.8</v>
      </c>
      <c r="H60" s="475" t="s">
        <v>92</v>
      </c>
      <c r="I60" s="476"/>
      <c r="J60" s="476"/>
      <c r="K60" s="477"/>
      <c r="L60" s="243">
        <f>'[1]6 เดือน'!$L$60</f>
        <v>1</v>
      </c>
      <c r="M60" s="61">
        <f>IF(L60=0,"-",L60*B60/B$94)</f>
        <v>0.05</v>
      </c>
    </row>
    <row r="61" spans="1:13" ht="24.75" customHeight="1">
      <c r="A61" s="40" t="s">
        <v>90</v>
      </c>
      <c r="B61" s="3"/>
      <c r="C61" s="262"/>
      <c r="D61" s="262"/>
      <c r="E61" s="262"/>
      <c r="F61" s="262"/>
      <c r="G61" s="262"/>
      <c r="H61" s="469" t="s">
        <v>93</v>
      </c>
      <c r="I61" s="470"/>
      <c r="J61" s="470"/>
      <c r="K61" s="471"/>
      <c r="L61" s="115"/>
      <c r="M61" s="62"/>
    </row>
    <row r="62" spans="1:13" ht="24.75" customHeight="1">
      <c r="A62" s="40" t="s">
        <v>91</v>
      </c>
      <c r="B62" s="5"/>
      <c r="C62" s="17"/>
      <c r="D62" s="17"/>
      <c r="E62" s="17"/>
      <c r="F62" s="17"/>
      <c r="G62" s="17"/>
      <c r="H62" s="469" t="s">
        <v>94</v>
      </c>
      <c r="I62" s="470"/>
      <c r="J62" s="470"/>
      <c r="K62" s="471"/>
      <c r="L62" s="115"/>
      <c r="M62" s="62"/>
    </row>
    <row r="63" spans="1:13" ht="24.75" customHeight="1">
      <c r="A63" s="40"/>
      <c r="B63" s="5"/>
      <c r="C63" s="17"/>
      <c r="D63" s="17"/>
      <c r="E63" s="17"/>
      <c r="F63" s="17"/>
      <c r="G63" s="17"/>
      <c r="H63" s="269" t="s">
        <v>95</v>
      </c>
      <c r="I63" s="270"/>
      <c r="J63" s="270"/>
      <c r="K63" s="271"/>
      <c r="L63" s="115"/>
      <c r="M63" s="62"/>
    </row>
    <row r="64" spans="1:13" ht="24.75" customHeight="1">
      <c r="A64" s="40"/>
      <c r="B64" s="5"/>
      <c r="C64" s="17"/>
      <c r="D64" s="17"/>
      <c r="E64" s="17"/>
      <c r="F64" s="17"/>
      <c r="G64" s="17"/>
      <c r="H64" s="276"/>
      <c r="I64" s="51" t="s">
        <v>97</v>
      </c>
      <c r="J64" s="111">
        <v>0</v>
      </c>
      <c r="K64" s="277" t="s">
        <v>96</v>
      </c>
      <c r="L64" s="115"/>
      <c r="M64" s="62"/>
    </row>
    <row r="65" spans="1:32" ht="24.75" customHeight="1">
      <c r="A65" s="40"/>
      <c r="B65" s="5"/>
      <c r="C65" s="17"/>
      <c r="D65" s="17"/>
      <c r="E65" s="17"/>
      <c r="F65" s="17"/>
      <c r="G65" s="17"/>
      <c r="H65" s="276"/>
      <c r="I65" s="51" t="s">
        <v>98</v>
      </c>
      <c r="J65" s="111">
        <v>0</v>
      </c>
      <c r="K65" s="277" t="s">
        <v>96</v>
      </c>
      <c r="L65" s="115"/>
      <c r="M65" s="62"/>
    </row>
    <row r="66" spans="1:32" ht="24.75" customHeight="1">
      <c r="A66" s="40"/>
      <c r="B66" s="5"/>
      <c r="C66" s="17"/>
      <c r="D66" s="17"/>
      <c r="E66" s="17"/>
      <c r="F66" s="17"/>
      <c r="G66" s="17"/>
      <c r="H66" s="269"/>
      <c r="I66" s="51" t="s">
        <v>35</v>
      </c>
      <c r="J66" s="111">
        <v>0</v>
      </c>
      <c r="K66" s="271" t="s">
        <v>51</v>
      </c>
      <c r="L66" s="115"/>
      <c r="M66" s="62"/>
    </row>
    <row r="67" spans="1:32" ht="24.75" customHeight="1">
      <c r="A67" s="40"/>
      <c r="B67" s="5"/>
      <c r="C67" s="17"/>
      <c r="D67" s="17"/>
      <c r="E67" s="17"/>
      <c r="F67" s="17"/>
      <c r="G67" s="17"/>
      <c r="H67" s="48"/>
      <c r="I67" s="66"/>
      <c r="J67" s="66"/>
      <c r="K67" s="105"/>
      <c r="L67" s="115"/>
      <c r="M67" s="62"/>
    </row>
    <row r="68" spans="1:32" ht="24.75" customHeight="1">
      <c r="A68" s="38" t="s">
        <v>101</v>
      </c>
      <c r="B68" s="110">
        <v>5</v>
      </c>
      <c r="C68" s="22">
        <v>0.65</v>
      </c>
      <c r="D68" s="22">
        <v>0.7</v>
      </c>
      <c r="E68" s="22">
        <v>0.75</v>
      </c>
      <c r="F68" s="22">
        <v>0.8</v>
      </c>
      <c r="G68" s="22">
        <v>0.85</v>
      </c>
      <c r="H68" s="475" t="s">
        <v>103</v>
      </c>
      <c r="I68" s="476"/>
      <c r="J68" s="476"/>
      <c r="K68" s="477"/>
      <c r="L68" s="243">
        <f>'[1]6 เดือน'!$L$68</f>
        <v>1</v>
      </c>
      <c r="M68" s="61">
        <f>IF(L68=0,"-",L68*B68/B$94)</f>
        <v>0.05</v>
      </c>
    </row>
    <row r="69" spans="1:32" ht="24.75" customHeight="1">
      <c r="A69" s="40" t="s">
        <v>102</v>
      </c>
      <c r="B69" s="5"/>
      <c r="C69" s="17"/>
      <c r="D69" s="17"/>
      <c r="E69" s="17"/>
      <c r="F69" s="17"/>
      <c r="G69" s="17"/>
      <c r="H69" s="469" t="s">
        <v>104</v>
      </c>
      <c r="I69" s="470"/>
      <c r="J69" s="470"/>
      <c r="K69" s="471"/>
      <c r="L69" s="115"/>
      <c r="M69" s="62"/>
    </row>
    <row r="70" spans="1:32" ht="24.75" customHeight="1">
      <c r="A70" s="40"/>
      <c r="B70" s="5"/>
      <c r="C70" s="17"/>
      <c r="D70" s="17"/>
      <c r="E70" s="17"/>
      <c r="F70" s="17"/>
      <c r="G70" s="17"/>
      <c r="H70" s="469" t="s">
        <v>105</v>
      </c>
      <c r="I70" s="470"/>
      <c r="J70" s="470"/>
      <c r="K70" s="471"/>
      <c r="L70" s="115"/>
      <c r="M70" s="62"/>
    </row>
    <row r="71" spans="1:32" ht="24.75" customHeight="1">
      <c r="A71" s="40"/>
      <c r="B71" s="5"/>
      <c r="C71" s="17"/>
      <c r="D71" s="17"/>
      <c r="E71" s="17"/>
      <c r="F71" s="17"/>
      <c r="G71" s="17"/>
      <c r="H71" s="106"/>
      <c r="I71" s="107" t="s">
        <v>113</v>
      </c>
      <c r="J71" s="111">
        <v>0</v>
      </c>
      <c r="K71" s="271" t="s">
        <v>51</v>
      </c>
      <c r="L71" s="115"/>
      <c r="M71" s="62"/>
    </row>
    <row r="72" spans="1:32" ht="24.75" customHeight="1">
      <c r="A72" s="40"/>
      <c r="B72" s="5"/>
      <c r="C72" s="17"/>
      <c r="D72" s="17"/>
      <c r="E72" s="17"/>
      <c r="F72" s="17"/>
      <c r="G72" s="23"/>
      <c r="H72" s="66"/>
      <c r="I72" s="66"/>
      <c r="J72" s="66"/>
      <c r="K72" s="66"/>
      <c r="L72" s="115"/>
      <c r="M72" s="62"/>
    </row>
    <row r="73" spans="1:32" ht="24.75" customHeight="1">
      <c r="A73" s="38" t="s">
        <v>106</v>
      </c>
      <c r="B73" s="110">
        <v>5</v>
      </c>
      <c r="C73" s="24" t="s">
        <v>29</v>
      </c>
      <c r="D73" s="24" t="s">
        <v>30</v>
      </c>
      <c r="E73" s="24" t="s">
        <v>31</v>
      </c>
      <c r="F73" s="24" t="s">
        <v>32</v>
      </c>
      <c r="G73" s="24" t="s">
        <v>33</v>
      </c>
      <c r="H73" s="475" t="s">
        <v>108</v>
      </c>
      <c r="I73" s="476"/>
      <c r="J73" s="476"/>
      <c r="K73" s="477"/>
      <c r="L73" s="243">
        <f>'[1]6 เดือน'!$L$73</f>
        <v>1</v>
      </c>
      <c r="M73" s="61">
        <f>IF(L73=0,"-",L73*B73/B$94)</f>
        <v>0.05</v>
      </c>
      <c r="P73" s="263"/>
    </row>
    <row r="74" spans="1:32" ht="24.75" customHeight="1">
      <c r="A74" s="40" t="s">
        <v>107</v>
      </c>
      <c r="B74" s="5"/>
      <c r="C74" s="25">
        <v>1.5</v>
      </c>
      <c r="D74" s="25">
        <v>2</v>
      </c>
      <c r="E74" s="25">
        <v>2.5</v>
      </c>
      <c r="F74" s="25">
        <v>3</v>
      </c>
      <c r="G74" s="25">
        <v>5</v>
      </c>
      <c r="H74" s="469" t="s">
        <v>109</v>
      </c>
      <c r="I74" s="470"/>
      <c r="J74" s="470"/>
      <c r="K74" s="471"/>
      <c r="L74" s="115"/>
      <c r="M74" s="62"/>
    </row>
    <row r="75" spans="1:32" ht="24.75" customHeight="1">
      <c r="A75" s="40"/>
      <c r="B75" s="5"/>
      <c r="C75" s="23"/>
      <c r="D75" s="23"/>
      <c r="E75" s="23"/>
      <c r="F75" s="23"/>
      <c r="G75" s="23"/>
      <c r="H75" s="469" t="s">
        <v>110</v>
      </c>
      <c r="I75" s="470"/>
      <c r="J75" s="470"/>
      <c r="K75" s="471"/>
      <c r="L75" s="115"/>
      <c r="M75" s="62"/>
    </row>
    <row r="76" spans="1:32" ht="24.75" customHeight="1">
      <c r="A76" s="40"/>
      <c r="B76" s="5"/>
      <c r="C76" s="23"/>
      <c r="D76" s="23"/>
      <c r="E76" s="23"/>
      <c r="F76" s="23"/>
      <c r="G76" s="23"/>
      <c r="H76" s="469" t="s">
        <v>111</v>
      </c>
      <c r="I76" s="470"/>
      <c r="J76" s="470"/>
      <c r="K76" s="471"/>
      <c r="L76" s="115"/>
      <c r="M76" s="62"/>
    </row>
    <row r="77" spans="1:32" ht="24.75" customHeight="1">
      <c r="A77" s="40"/>
      <c r="B77" s="5"/>
      <c r="C77" s="23"/>
      <c r="D77" s="23"/>
      <c r="E77" s="23"/>
      <c r="F77" s="23"/>
      <c r="G77" s="23"/>
      <c r="H77" s="269"/>
      <c r="I77" s="51" t="s">
        <v>112</v>
      </c>
      <c r="J77" s="111">
        <v>0</v>
      </c>
      <c r="K77" s="277"/>
      <c r="L77" s="115"/>
      <c r="M77" s="62"/>
      <c r="R77" s="264"/>
    </row>
    <row r="78" spans="1:32" ht="27" customHeight="1">
      <c r="A78" s="50"/>
      <c r="B78" s="14"/>
      <c r="C78" s="20"/>
      <c r="D78" s="20"/>
      <c r="E78" s="20"/>
      <c r="F78" s="20"/>
      <c r="G78" s="20"/>
      <c r="H78" s="96"/>
      <c r="I78" s="274"/>
      <c r="J78" s="274"/>
      <c r="K78" s="275"/>
      <c r="L78" s="116"/>
      <c r="M78" s="63"/>
    </row>
    <row r="79" spans="1:32" ht="24.75" customHeight="1">
      <c r="A79" s="55" t="s">
        <v>132</v>
      </c>
      <c r="B79" s="110">
        <v>5</v>
      </c>
      <c r="C79" s="26">
        <v>1</v>
      </c>
      <c r="D79" s="26">
        <v>2</v>
      </c>
      <c r="E79" s="26">
        <v>3</v>
      </c>
      <c r="F79" s="26">
        <v>4</v>
      </c>
      <c r="G79" s="26">
        <v>5</v>
      </c>
      <c r="H79" s="475" t="s">
        <v>123</v>
      </c>
      <c r="I79" s="476"/>
      <c r="J79" s="476"/>
      <c r="K79" s="477"/>
      <c r="L79" s="243">
        <f>'[1]9 เดือน'!$L$79</f>
        <v>4.4518716577540109</v>
      </c>
      <c r="M79" s="61">
        <f>IF(L79=0,"-",L79*B79/B$94)</f>
        <v>0.22259358288770056</v>
      </c>
      <c r="O79" s="251"/>
      <c r="P79" s="251"/>
      <c r="Q79" s="251"/>
      <c r="R79" s="251"/>
      <c r="S79" s="251"/>
      <c r="T79" s="251"/>
      <c r="U79" s="251"/>
      <c r="V79" s="251"/>
      <c r="W79" s="251"/>
      <c r="X79" s="251"/>
      <c r="Y79" s="251"/>
      <c r="Z79" s="251"/>
      <c r="AA79" s="251"/>
      <c r="AB79" s="251"/>
      <c r="AC79" s="251"/>
      <c r="AD79" s="251"/>
      <c r="AE79" s="251"/>
      <c r="AF79" s="251"/>
    </row>
    <row r="80" spans="1:32" ht="24.75" customHeight="1">
      <c r="A80" s="56" t="s">
        <v>36</v>
      </c>
      <c r="B80" s="27"/>
      <c r="C80" s="17"/>
      <c r="D80" s="17"/>
      <c r="E80" s="17"/>
      <c r="F80" s="17"/>
      <c r="G80" s="28"/>
      <c r="H80" s="269" t="s">
        <v>124</v>
      </c>
      <c r="I80" s="92"/>
      <c r="J80" s="108"/>
      <c r="K80" s="105"/>
      <c r="L80" s="117"/>
      <c r="M80" s="62"/>
      <c r="O80" s="265"/>
      <c r="P80" s="265"/>
      <c r="Q80" s="265"/>
      <c r="R80" s="265"/>
      <c r="S80" s="265"/>
      <c r="T80" s="265"/>
      <c r="U80" s="265"/>
      <c r="V80" s="265"/>
      <c r="W80" s="265"/>
      <c r="X80" s="265"/>
      <c r="Y80" s="265"/>
      <c r="Z80" s="265"/>
      <c r="AA80" s="265"/>
      <c r="AB80" s="265"/>
      <c r="AC80" s="265"/>
      <c r="AD80" s="265"/>
      <c r="AE80" s="265"/>
      <c r="AF80" s="265"/>
    </row>
    <row r="81" spans="1:32" ht="24.75" customHeight="1">
      <c r="A81" s="56"/>
      <c r="B81" s="27"/>
      <c r="C81" s="17"/>
      <c r="D81" s="17"/>
      <c r="E81" s="17"/>
      <c r="F81" s="17"/>
      <c r="G81" s="17"/>
      <c r="H81" s="270" t="s">
        <v>125</v>
      </c>
      <c r="I81" s="92"/>
      <c r="J81" s="108"/>
      <c r="K81" s="105"/>
      <c r="L81" s="117"/>
      <c r="M81" s="62"/>
      <c r="O81" s="265"/>
      <c r="P81" s="265"/>
      <c r="Q81" s="265"/>
      <c r="R81" s="265"/>
      <c r="S81" s="265"/>
      <c r="T81" s="265"/>
      <c r="U81" s="265"/>
      <c r="V81" s="265"/>
      <c r="W81" s="265"/>
      <c r="X81" s="265"/>
      <c r="Y81" s="265"/>
      <c r="Z81" s="265"/>
      <c r="AA81" s="265"/>
      <c r="AB81" s="265"/>
      <c r="AC81" s="265"/>
      <c r="AD81" s="265"/>
      <c r="AE81" s="265"/>
      <c r="AF81" s="265"/>
    </row>
    <row r="82" spans="1:32" ht="24.75" customHeight="1">
      <c r="A82" s="56"/>
      <c r="B82" s="27"/>
      <c r="C82" s="17"/>
      <c r="D82" s="17"/>
      <c r="E82" s="17"/>
      <c r="F82" s="17"/>
      <c r="G82" s="17"/>
      <c r="H82" s="269" t="s">
        <v>126</v>
      </c>
      <c r="I82" s="92"/>
      <c r="J82" s="108"/>
      <c r="K82" s="105"/>
      <c r="L82" s="117"/>
      <c r="M82" s="62"/>
      <c r="O82" s="265"/>
      <c r="P82" s="265"/>
      <c r="Q82" s="265"/>
      <c r="R82" s="265"/>
      <c r="S82" s="265"/>
      <c r="T82" s="265"/>
      <c r="U82" s="265"/>
      <c r="V82" s="265"/>
      <c r="W82" s="265"/>
      <c r="X82" s="265"/>
      <c r="Y82" s="265"/>
      <c r="Z82" s="265"/>
      <c r="AA82" s="265"/>
      <c r="AB82" s="265"/>
      <c r="AC82" s="265"/>
      <c r="AD82" s="265"/>
      <c r="AE82" s="265"/>
      <c r="AF82" s="265"/>
    </row>
    <row r="83" spans="1:32" ht="24.75" customHeight="1">
      <c r="A83" s="56"/>
      <c r="B83" s="27"/>
      <c r="C83" s="17"/>
      <c r="D83" s="17"/>
      <c r="E83" s="17"/>
      <c r="F83" s="17"/>
      <c r="G83" s="17"/>
      <c r="H83" s="269" t="s">
        <v>127</v>
      </c>
      <c r="I83" s="92"/>
      <c r="J83" s="108"/>
      <c r="K83" s="105"/>
      <c r="L83" s="117"/>
      <c r="M83" s="62"/>
      <c r="O83" s="265"/>
      <c r="P83" s="265"/>
      <c r="Q83" s="265"/>
      <c r="R83" s="265"/>
      <c r="S83" s="265"/>
      <c r="T83" s="265"/>
      <c r="U83" s="265"/>
      <c r="V83" s="265"/>
      <c r="W83" s="265"/>
      <c r="X83" s="265"/>
      <c r="Y83" s="265"/>
      <c r="Z83" s="265"/>
      <c r="AA83" s="265"/>
      <c r="AB83" s="265"/>
      <c r="AC83" s="265"/>
      <c r="AD83" s="265"/>
      <c r="AE83" s="265"/>
      <c r="AF83" s="265"/>
    </row>
    <row r="84" spans="1:32" ht="24.75" customHeight="1">
      <c r="A84" s="56"/>
      <c r="B84" s="27"/>
      <c r="C84" s="17"/>
      <c r="D84" s="17"/>
      <c r="E84" s="17"/>
      <c r="F84" s="17"/>
      <c r="G84" s="17"/>
      <c r="H84" s="269"/>
      <c r="I84" s="51" t="s">
        <v>114</v>
      </c>
      <c r="J84" s="246">
        <f>L79</f>
        <v>4.4518716577540109</v>
      </c>
      <c r="K84" s="277"/>
      <c r="L84" s="117"/>
      <c r="M84" s="62"/>
      <c r="O84" s="265"/>
      <c r="P84" s="265"/>
      <c r="Q84" s="265"/>
      <c r="R84" s="265"/>
      <c r="S84" s="265"/>
      <c r="T84" s="265"/>
      <c r="U84" s="265"/>
      <c r="V84" s="266"/>
      <c r="W84" s="265"/>
      <c r="X84" s="265"/>
      <c r="Y84" s="265"/>
      <c r="Z84" s="265"/>
      <c r="AA84" s="265"/>
      <c r="AB84" s="265"/>
      <c r="AC84" s="265"/>
      <c r="AD84" s="265"/>
      <c r="AE84" s="265"/>
      <c r="AF84" s="265"/>
    </row>
    <row r="85" spans="1:32" ht="24.75" customHeight="1">
      <c r="A85" s="60"/>
      <c r="B85" s="29"/>
      <c r="C85" s="20"/>
      <c r="D85" s="20"/>
      <c r="E85" s="20"/>
      <c r="F85" s="20"/>
      <c r="G85" s="20"/>
      <c r="H85" s="97"/>
      <c r="I85" s="274"/>
      <c r="J85" s="274"/>
      <c r="K85" s="275"/>
      <c r="L85" s="118"/>
      <c r="M85" s="63"/>
    </row>
    <row r="86" spans="1:32" ht="24.75" customHeight="1">
      <c r="A86" s="38" t="s">
        <v>115</v>
      </c>
      <c r="B86" s="110">
        <v>5</v>
      </c>
      <c r="C86" s="22">
        <v>0.8</v>
      </c>
      <c r="D86" s="22">
        <v>0.85</v>
      </c>
      <c r="E86" s="22">
        <v>0.9</v>
      </c>
      <c r="F86" s="22">
        <v>0.95</v>
      </c>
      <c r="G86" s="22">
        <v>1</v>
      </c>
      <c r="H86" s="475" t="s">
        <v>117</v>
      </c>
      <c r="I86" s="476"/>
      <c r="J86" s="476"/>
      <c r="K86" s="477"/>
      <c r="L86" s="243">
        <f>'[1]10 เดือน'!$L$86</f>
        <v>4.1454545454545446</v>
      </c>
      <c r="M86" s="61">
        <f>IF(L86=0,"-",L86*B86/B$94)</f>
        <v>0.20727272727272722</v>
      </c>
    </row>
    <row r="87" spans="1:32" ht="24.75" customHeight="1">
      <c r="A87" s="40" t="s">
        <v>116</v>
      </c>
      <c r="B87" s="5"/>
      <c r="C87" s="17"/>
      <c r="D87" s="17"/>
      <c r="E87" s="17"/>
      <c r="F87" s="17"/>
      <c r="G87" s="17"/>
      <c r="H87" s="469" t="s">
        <v>118</v>
      </c>
      <c r="I87" s="470"/>
      <c r="J87" s="470"/>
      <c r="K87" s="471"/>
      <c r="L87" s="115"/>
      <c r="M87" s="62"/>
    </row>
    <row r="88" spans="1:32" ht="24.75" customHeight="1">
      <c r="A88" s="40"/>
      <c r="B88" s="5"/>
      <c r="C88" s="17"/>
      <c r="D88" s="17"/>
      <c r="E88" s="17"/>
      <c r="F88" s="17"/>
      <c r="G88" s="17"/>
      <c r="H88" s="469" t="s">
        <v>119</v>
      </c>
      <c r="I88" s="470"/>
      <c r="J88" s="470"/>
      <c r="K88" s="471"/>
      <c r="L88" s="115"/>
      <c r="M88" s="62"/>
    </row>
    <row r="89" spans="1:32" ht="24.75" customHeight="1">
      <c r="A89" s="40"/>
      <c r="B89" s="5"/>
      <c r="C89" s="17"/>
      <c r="D89" s="17"/>
      <c r="E89" s="17"/>
      <c r="F89" s="17"/>
      <c r="G89" s="17"/>
      <c r="H89" s="269" t="s">
        <v>120</v>
      </c>
      <c r="I89" s="270"/>
      <c r="J89" s="270"/>
      <c r="K89" s="271"/>
      <c r="L89" s="115"/>
      <c r="M89" s="62"/>
    </row>
    <row r="90" spans="1:32" ht="24.75" customHeight="1">
      <c r="A90" s="40"/>
      <c r="B90" s="5"/>
      <c r="C90" s="17"/>
      <c r="D90" s="17"/>
      <c r="E90" s="17"/>
      <c r="F90" s="17"/>
      <c r="G90" s="17"/>
      <c r="H90" s="269" t="s">
        <v>121</v>
      </c>
      <c r="I90" s="270"/>
      <c r="J90" s="270"/>
      <c r="K90" s="271"/>
      <c r="L90" s="115"/>
      <c r="M90" s="62"/>
    </row>
    <row r="91" spans="1:32" ht="24.75" customHeight="1">
      <c r="A91" s="40"/>
      <c r="B91" s="5"/>
      <c r="C91" s="17"/>
      <c r="D91" s="17"/>
      <c r="E91" s="17"/>
      <c r="F91" s="17"/>
      <c r="G91" s="17"/>
      <c r="H91" s="106"/>
      <c r="I91" s="107" t="s">
        <v>122</v>
      </c>
      <c r="J91" s="111">
        <f>'[1]10 เดือน'!$J$91</f>
        <v>95.727272727272734</v>
      </c>
      <c r="K91" s="271" t="s">
        <v>51</v>
      </c>
      <c r="L91" s="115"/>
      <c r="M91" s="62"/>
    </row>
    <row r="92" spans="1:32" ht="24.75" customHeight="1">
      <c r="A92" s="40"/>
      <c r="B92" s="30"/>
      <c r="C92" s="17"/>
      <c r="D92" s="17"/>
      <c r="E92" s="17"/>
      <c r="F92" s="17"/>
      <c r="G92" s="23"/>
      <c r="H92" s="66"/>
      <c r="I92" s="66"/>
      <c r="J92" s="66"/>
      <c r="K92" s="66"/>
      <c r="L92" s="115"/>
      <c r="M92" s="62"/>
    </row>
    <row r="93" spans="1:32" ht="31.5" customHeight="1">
      <c r="A93" s="472" t="s">
        <v>129</v>
      </c>
      <c r="B93" s="473"/>
      <c r="C93" s="473"/>
      <c r="D93" s="473"/>
      <c r="E93" s="473"/>
      <c r="F93" s="473"/>
      <c r="G93" s="473"/>
      <c r="H93" s="473"/>
      <c r="I93" s="473"/>
      <c r="J93" s="473"/>
      <c r="K93" s="473"/>
      <c r="L93" s="474"/>
      <c r="M93" s="267">
        <f>SUM(M86,M79,M73,M68,M60,M54,M49,M41,M35,M29,M24,M17,M9,M6)</f>
        <v>1.5787401059215067</v>
      </c>
    </row>
    <row r="94" spans="1:32">
      <c r="B94" s="268">
        <f>SUM(B6:B92)</f>
        <v>100</v>
      </c>
    </row>
  </sheetData>
  <mergeCells count="53">
    <mergeCell ref="H9:I10"/>
    <mergeCell ref="J9:K9"/>
    <mergeCell ref="A1:M1"/>
    <mergeCell ref="A2:M2"/>
    <mergeCell ref="C4:G4"/>
    <mergeCell ref="H4:K5"/>
    <mergeCell ref="L4:L5"/>
    <mergeCell ref="H25:K25"/>
    <mergeCell ref="H11:I11"/>
    <mergeCell ref="H13:I13"/>
    <mergeCell ref="H14:I14"/>
    <mergeCell ref="H15:I15"/>
    <mergeCell ref="H17:K17"/>
    <mergeCell ref="H18:K18"/>
    <mergeCell ref="H19:K19"/>
    <mergeCell ref="H20:K20"/>
    <mergeCell ref="H21:K21"/>
    <mergeCell ref="H23:K23"/>
    <mergeCell ref="H24:K24"/>
    <mergeCell ref="H43:K43"/>
    <mergeCell ref="H26:K26"/>
    <mergeCell ref="H29:K29"/>
    <mergeCell ref="H30:K30"/>
    <mergeCell ref="H31:K31"/>
    <mergeCell ref="H32:K32"/>
    <mergeCell ref="H35:K35"/>
    <mergeCell ref="H36:K36"/>
    <mergeCell ref="H37:K37"/>
    <mergeCell ref="H38:K38"/>
    <mergeCell ref="H41:K41"/>
    <mergeCell ref="H42:K42"/>
    <mergeCell ref="H69:K69"/>
    <mergeCell ref="H48:K48"/>
    <mergeCell ref="H49:K49"/>
    <mergeCell ref="H50:K50"/>
    <mergeCell ref="H51:K51"/>
    <mergeCell ref="H53:K53"/>
    <mergeCell ref="H54:K54"/>
    <mergeCell ref="H55:K55"/>
    <mergeCell ref="H60:K60"/>
    <mergeCell ref="H61:K61"/>
    <mergeCell ref="H62:K62"/>
    <mergeCell ref="H68:K68"/>
    <mergeCell ref="H86:K86"/>
    <mergeCell ref="H87:K87"/>
    <mergeCell ref="H88:K88"/>
    <mergeCell ref="A93:L93"/>
    <mergeCell ref="H70:K70"/>
    <mergeCell ref="H73:K73"/>
    <mergeCell ref="H74:K74"/>
    <mergeCell ref="H75:K75"/>
    <mergeCell ref="H76:K76"/>
    <mergeCell ref="H79:K79"/>
  </mergeCells>
  <printOptions horizontalCentered="1"/>
  <pageMargins left="0.2" right="0.1" top="0.55118110236220497" bottom="0.27559055118110198" header="0.196850393700787" footer="0.47244094488188998"/>
  <pageSetup paperSize="9" scale="80" orientation="landscape" r:id="rId1"/>
  <headerFooter scaleWithDoc="0">
    <oddHeader>&amp;R&amp;"TH SarabunIT๙,ธรรมดา"&amp;16&amp;P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AF94"/>
  <sheetViews>
    <sheetView topLeftCell="A20" zoomScale="80" zoomScaleNormal="80" zoomScaleSheetLayoutView="90" zoomScalePageLayoutView="50" workbookViewId="0">
      <selection activeCell="F99" activeCellId="1" sqref="A79 F99"/>
    </sheetView>
  </sheetViews>
  <sheetFormatPr defaultColWidth="9.140625" defaultRowHeight="23.25"/>
  <cols>
    <col min="1" max="1" width="38" style="95" customWidth="1"/>
    <col min="2" max="2" width="9.7109375" style="95" customWidth="1"/>
    <col min="3" max="3" width="9.85546875" style="95" customWidth="1"/>
    <col min="4" max="7" width="9.28515625" style="95" customWidth="1"/>
    <col min="8" max="9" width="9.85546875" style="95" customWidth="1"/>
    <col min="10" max="10" width="13.140625" style="95" customWidth="1"/>
    <col min="11" max="11" width="27.28515625" style="95" customWidth="1"/>
    <col min="12" max="12" width="11.5703125" style="95" customWidth="1"/>
    <col min="13" max="13" width="11.140625" style="95" customWidth="1"/>
    <col min="14" max="16384" width="9.140625" style="95"/>
  </cols>
  <sheetData>
    <row r="1" spans="1:16" ht="27.75">
      <c r="A1" s="507" t="s">
        <v>0</v>
      </c>
      <c r="B1" s="508"/>
      <c r="C1" s="508"/>
      <c r="D1" s="508"/>
      <c r="E1" s="508"/>
      <c r="F1" s="508"/>
      <c r="G1" s="508"/>
      <c r="H1" s="508"/>
      <c r="I1" s="508"/>
      <c r="J1" s="508"/>
      <c r="K1" s="508"/>
      <c r="L1" s="508"/>
      <c r="M1" s="508"/>
    </row>
    <row r="2" spans="1:16" ht="27.75">
      <c r="A2" s="507" t="s">
        <v>45</v>
      </c>
      <c r="B2" s="508"/>
      <c r="C2" s="508"/>
      <c r="D2" s="508"/>
      <c r="E2" s="508"/>
      <c r="F2" s="508"/>
      <c r="G2" s="508"/>
      <c r="H2" s="508"/>
      <c r="I2" s="508"/>
      <c r="J2" s="508"/>
      <c r="K2" s="508"/>
      <c r="L2" s="508"/>
      <c r="M2" s="508"/>
    </row>
    <row r="3" spans="1:16" ht="26.25" customHeight="1">
      <c r="A3" s="247" t="s">
        <v>136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9" t="s">
        <v>37</v>
      </c>
    </row>
    <row r="4" spans="1:16" s="251" customFormat="1" ht="24.75" customHeight="1">
      <c r="A4" s="26" t="s">
        <v>1</v>
      </c>
      <c r="B4" s="26" t="s">
        <v>2</v>
      </c>
      <c r="C4" s="509" t="s">
        <v>3</v>
      </c>
      <c r="D4" s="509"/>
      <c r="E4" s="509"/>
      <c r="F4" s="509"/>
      <c r="G4" s="509"/>
      <c r="H4" s="510" t="s">
        <v>4</v>
      </c>
      <c r="I4" s="511"/>
      <c r="J4" s="511"/>
      <c r="K4" s="512"/>
      <c r="L4" s="516" t="s">
        <v>5</v>
      </c>
      <c r="M4" s="250" t="s">
        <v>6</v>
      </c>
    </row>
    <row r="5" spans="1:16" s="251" customFormat="1" ht="24.75" customHeight="1">
      <c r="A5" s="63" t="s">
        <v>7</v>
      </c>
      <c r="B5" s="63" t="s">
        <v>8</v>
      </c>
      <c r="C5" s="252">
        <v>1</v>
      </c>
      <c r="D5" s="252">
        <v>2</v>
      </c>
      <c r="E5" s="252">
        <v>3</v>
      </c>
      <c r="F5" s="252">
        <v>4</v>
      </c>
      <c r="G5" s="252">
        <v>5</v>
      </c>
      <c r="H5" s="513"/>
      <c r="I5" s="514"/>
      <c r="J5" s="514"/>
      <c r="K5" s="515"/>
      <c r="L5" s="516"/>
      <c r="M5" s="253" t="s">
        <v>9</v>
      </c>
    </row>
    <row r="6" spans="1:16" ht="23.25" customHeight="1">
      <c r="A6" s="38" t="s">
        <v>10</v>
      </c>
      <c r="B6" s="109">
        <v>10</v>
      </c>
      <c r="C6" s="242">
        <v>0.6</v>
      </c>
      <c r="D6" s="242">
        <v>0.7</v>
      </c>
      <c r="E6" s="242">
        <v>0.8</v>
      </c>
      <c r="F6" s="242">
        <v>0.9</v>
      </c>
      <c r="G6" s="242">
        <v>1</v>
      </c>
      <c r="H6" s="282" t="s">
        <v>128</v>
      </c>
      <c r="I6" s="68"/>
      <c r="J6" s="68"/>
      <c r="K6" s="69"/>
      <c r="L6" s="114">
        <f>'[1]11 เดือน'!$L$6</f>
        <v>2.9230000000000005</v>
      </c>
      <c r="M6" s="61">
        <f>IF(L6=0,"-",L6*B6/B$94)</f>
        <v>0.29230000000000006</v>
      </c>
    </row>
    <row r="7" spans="1:16" ht="23.25" customHeight="1">
      <c r="A7" s="39" t="s">
        <v>12</v>
      </c>
      <c r="B7" s="3"/>
      <c r="C7" s="244"/>
      <c r="D7" s="244"/>
      <c r="E7" s="244"/>
      <c r="F7" s="244"/>
      <c r="G7" s="244"/>
      <c r="H7" s="280" t="s">
        <v>40</v>
      </c>
      <c r="I7" s="70"/>
      <c r="J7" s="113">
        <f>'[1]11 เดือน'!$J$7</f>
        <v>79.23</v>
      </c>
      <c r="K7" s="71" t="s">
        <v>51</v>
      </c>
      <c r="L7" s="115"/>
      <c r="M7" s="62"/>
    </row>
    <row r="8" spans="1:16" ht="23.25" customHeight="1">
      <c r="A8" s="40"/>
      <c r="B8" s="5"/>
      <c r="C8" s="20"/>
      <c r="D8" s="20"/>
      <c r="E8" s="20"/>
      <c r="F8" s="20"/>
      <c r="G8" s="20"/>
      <c r="H8" s="28"/>
      <c r="I8" s="70"/>
      <c r="J8" s="70"/>
      <c r="K8" s="78"/>
      <c r="L8" s="115"/>
      <c r="M8" s="62"/>
    </row>
    <row r="9" spans="1:16" ht="23.25" customHeight="1">
      <c r="A9" s="38" t="s">
        <v>13</v>
      </c>
      <c r="B9" s="109">
        <v>10</v>
      </c>
      <c r="C9" s="240">
        <v>12456</v>
      </c>
      <c r="D9" s="241">
        <v>14532</v>
      </c>
      <c r="E9" s="241">
        <v>16608</v>
      </c>
      <c r="F9" s="241">
        <v>18684</v>
      </c>
      <c r="G9" s="241">
        <v>20760</v>
      </c>
      <c r="H9" s="492" t="s">
        <v>14</v>
      </c>
      <c r="I9" s="493"/>
      <c r="J9" s="494" t="s">
        <v>15</v>
      </c>
      <c r="K9" s="494"/>
      <c r="L9" s="114">
        <f>'[1]11 เดือน'!$L$9</f>
        <v>4.1522157996146438</v>
      </c>
      <c r="M9" s="61">
        <f>IF(L9=0,"-",L9*B9/B$94)</f>
        <v>0.41522157996146442</v>
      </c>
      <c r="O9" s="254"/>
      <c r="P9" s="255"/>
    </row>
    <row r="10" spans="1:16" ht="23.25" customHeight="1">
      <c r="A10" s="40" t="s">
        <v>16</v>
      </c>
      <c r="B10" s="3"/>
      <c r="C10" s="256" t="s">
        <v>38</v>
      </c>
      <c r="D10" s="256" t="s">
        <v>38</v>
      </c>
      <c r="E10" s="256" t="s">
        <v>39</v>
      </c>
      <c r="F10" s="256" t="s">
        <v>38</v>
      </c>
      <c r="G10" s="256" t="s">
        <v>38</v>
      </c>
      <c r="H10" s="492"/>
      <c r="I10" s="493"/>
      <c r="J10" s="288" t="s">
        <v>17</v>
      </c>
      <c r="K10" s="288" t="s">
        <v>18</v>
      </c>
      <c r="L10" s="115"/>
      <c r="M10" s="62"/>
      <c r="O10" s="254"/>
      <c r="P10" s="257"/>
    </row>
    <row r="11" spans="1:16" ht="23.25" customHeight="1">
      <c r="A11" s="40"/>
      <c r="B11" s="3"/>
      <c r="C11" s="258"/>
      <c r="D11" s="258"/>
      <c r="E11" s="258"/>
      <c r="F11" s="258"/>
      <c r="G11" s="258"/>
      <c r="H11" s="495" t="s">
        <v>19</v>
      </c>
      <c r="I11" s="496"/>
      <c r="J11" s="73">
        <v>19000</v>
      </c>
      <c r="K11" s="290">
        <f>'[1]11 เดือน'!$K$11</f>
        <v>19000</v>
      </c>
      <c r="L11" s="115"/>
      <c r="M11" s="62"/>
    </row>
    <row r="12" spans="1:16" ht="23.25" customHeight="1">
      <c r="A12" s="40"/>
      <c r="B12" s="5"/>
      <c r="C12" s="259"/>
      <c r="D12" s="17"/>
      <c r="E12" s="17"/>
      <c r="F12" s="17"/>
      <c r="G12" s="17"/>
      <c r="H12" s="282" t="s">
        <v>41</v>
      </c>
      <c r="I12" s="283"/>
      <c r="J12" s="74">
        <v>1760</v>
      </c>
      <c r="K12" s="65" t="s">
        <v>11</v>
      </c>
      <c r="L12" s="115"/>
      <c r="M12" s="62"/>
    </row>
    <row r="13" spans="1:16" ht="23.25" customHeight="1">
      <c r="A13" s="40"/>
      <c r="B13" s="5"/>
      <c r="C13" s="17"/>
      <c r="D13" s="17"/>
      <c r="E13" s="17"/>
      <c r="F13" s="17"/>
      <c r="G13" s="17"/>
      <c r="H13" s="469" t="s">
        <v>42</v>
      </c>
      <c r="I13" s="471"/>
      <c r="J13" s="86"/>
      <c r="K13" s="87"/>
      <c r="L13" s="115"/>
      <c r="M13" s="62"/>
    </row>
    <row r="14" spans="1:16" ht="23.25" customHeight="1">
      <c r="A14" s="40"/>
      <c r="B14" s="5"/>
      <c r="C14" s="17"/>
      <c r="D14" s="17"/>
      <c r="E14" s="17"/>
      <c r="F14" s="17"/>
      <c r="G14" s="17"/>
      <c r="H14" s="488" t="s">
        <v>43</v>
      </c>
      <c r="I14" s="489"/>
      <c r="J14" s="88"/>
      <c r="K14" s="89"/>
      <c r="L14" s="115"/>
      <c r="M14" s="62"/>
    </row>
    <row r="15" spans="1:16" ht="23.25" customHeight="1" thickBot="1">
      <c r="A15" s="40"/>
      <c r="B15" s="5"/>
      <c r="C15" s="17"/>
      <c r="D15" s="17"/>
      <c r="E15" s="17"/>
      <c r="F15" s="17"/>
      <c r="G15" s="17"/>
      <c r="H15" s="490" t="s">
        <v>20</v>
      </c>
      <c r="I15" s="490"/>
      <c r="J15" s="90">
        <f>SUM(J11:J12)</f>
        <v>20760</v>
      </c>
      <c r="K15" s="291">
        <f>SUM(K11:K12)</f>
        <v>19000</v>
      </c>
      <c r="L15" s="115"/>
      <c r="M15" s="62"/>
    </row>
    <row r="16" spans="1:16" ht="23.25" customHeight="1" thickTop="1">
      <c r="A16" s="40"/>
      <c r="B16" s="5"/>
      <c r="C16" s="17"/>
      <c r="D16" s="17"/>
      <c r="E16" s="17"/>
      <c r="F16" s="17"/>
      <c r="G16" s="17"/>
      <c r="H16" s="3"/>
      <c r="I16" s="92"/>
      <c r="J16" s="93"/>
      <c r="K16" s="94"/>
      <c r="L16" s="115"/>
      <c r="M16" s="62"/>
    </row>
    <row r="17" spans="1:13" ht="23.25" customHeight="1">
      <c r="A17" s="38" t="s">
        <v>52</v>
      </c>
      <c r="B17" s="109">
        <v>5</v>
      </c>
      <c r="C17" s="242">
        <v>0.65</v>
      </c>
      <c r="D17" s="242">
        <v>0.7</v>
      </c>
      <c r="E17" s="242">
        <v>0.75</v>
      </c>
      <c r="F17" s="242">
        <v>0.8</v>
      </c>
      <c r="G17" s="242">
        <v>0.85</v>
      </c>
      <c r="H17" s="475" t="s">
        <v>46</v>
      </c>
      <c r="I17" s="476"/>
      <c r="J17" s="476"/>
      <c r="K17" s="477"/>
      <c r="L17" s="114">
        <v>4.1900000000000004</v>
      </c>
      <c r="M17" s="61">
        <f>IF(L17=0,"-",L17*B17/B$94)</f>
        <v>0.20950000000000002</v>
      </c>
    </row>
    <row r="18" spans="1:13" ht="23.25" customHeight="1">
      <c r="A18" s="40" t="s">
        <v>44</v>
      </c>
      <c r="B18" s="5"/>
      <c r="C18" s="17"/>
      <c r="D18" s="17"/>
      <c r="E18" s="17"/>
      <c r="F18" s="17"/>
      <c r="G18" s="17"/>
      <c r="H18" s="469" t="s">
        <v>47</v>
      </c>
      <c r="I18" s="470"/>
      <c r="J18" s="470"/>
      <c r="K18" s="471"/>
      <c r="L18" s="115"/>
      <c r="M18" s="62"/>
    </row>
    <row r="19" spans="1:13" ht="23.25" customHeight="1">
      <c r="A19" s="40"/>
      <c r="B19" s="5"/>
      <c r="C19" s="17"/>
      <c r="D19" s="17"/>
      <c r="E19" s="17"/>
      <c r="F19" s="17"/>
      <c r="G19" s="17"/>
      <c r="H19" s="469" t="s">
        <v>48</v>
      </c>
      <c r="I19" s="470"/>
      <c r="J19" s="470"/>
      <c r="K19" s="471"/>
      <c r="L19" s="115"/>
      <c r="M19" s="62"/>
    </row>
    <row r="20" spans="1:13" ht="23.25" customHeight="1">
      <c r="A20" s="40"/>
      <c r="B20" s="5"/>
      <c r="C20" s="17"/>
      <c r="D20" s="17"/>
      <c r="E20" s="17"/>
      <c r="F20" s="17"/>
      <c r="G20" s="17"/>
      <c r="H20" s="469" t="s">
        <v>49</v>
      </c>
      <c r="I20" s="470"/>
      <c r="J20" s="470"/>
      <c r="K20" s="471"/>
      <c r="L20" s="115"/>
      <c r="M20" s="62"/>
    </row>
    <row r="21" spans="1:13" ht="23.25" customHeight="1">
      <c r="A21" s="40"/>
      <c r="B21" s="5"/>
      <c r="C21" s="17"/>
      <c r="D21" s="17"/>
      <c r="E21" s="17"/>
      <c r="F21" s="17"/>
      <c r="G21" s="17"/>
      <c r="H21" s="469" t="s">
        <v>50</v>
      </c>
      <c r="I21" s="470"/>
      <c r="J21" s="470"/>
      <c r="K21" s="471"/>
      <c r="L21" s="115"/>
      <c r="M21" s="62"/>
    </row>
    <row r="22" spans="1:13" ht="23.25" customHeight="1">
      <c r="A22" s="40"/>
      <c r="B22" s="5"/>
      <c r="C22" s="17"/>
      <c r="D22" s="17"/>
      <c r="E22" s="17"/>
      <c r="F22" s="17"/>
      <c r="G22" s="17"/>
      <c r="I22" s="51" t="s">
        <v>54</v>
      </c>
      <c r="J22" s="112">
        <v>80.95</v>
      </c>
      <c r="K22" s="281" t="s">
        <v>51</v>
      </c>
      <c r="L22" s="115"/>
      <c r="M22" s="62"/>
    </row>
    <row r="23" spans="1:13" ht="23.25" customHeight="1">
      <c r="A23" s="50"/>
      <c r="B23" s="14"/>
      <c r="C23" s="20"/>
      <c r="D23" s="20"/>
      <c r="E23" s="20"/>
      <c r="F23" s="20"/>
      <c r="G23" s="20"/>
      <c r="H23" s="491"/>
      <c r="I23" s="481"/>
      <c r="J23" s="481"/>
      <c r="K23" s="482"/>
      <c r="L23" s="116"/>
      <c r="M23" s="63"/>
    </row>
    <row r="24" spans="1:13" ht="23.25" customHeight="1">
      <c r="A24" s="38" t="s">
        <v>53</v>
      </c>
      <c r="B24" s="109">
        <v>10</v>
      </c>
      <c r="C24" s="242">
        <v>0.73</v>
      </c>
      <c r="D24" s="242">
        <v>0.76</v>
      </c>
      <c r="E24" s="242">
        <v>0.79</v>
      </c>
      <c r="F24" s="242">
        <v>0.82</v>
      </c>
      <c r="G24" s="242">
        <v>0.85</v>
      </c>
      <c r="H24" s="476" t="s">
        <v>82</v>
      </c>
      <c r="I24" s="476"/>
      <c r="J24" s="476"/>
      <c r="K24" s="477"/>
      <c r="L24" s="243">
        <f>'[1]6 เดือน'!$L$24</f>
        <v>1</v>
      </c>
      <c r="M24" s="61">
        <f>IF(L24=0,"-",L24*B24/B$94)</f>
        <v>0.1</v>
      </c>
    </row>
    <row r="25" spans="1:13" ht="23.25" customHeight="1">
      <c r="A25" s="40" t="s">
        <v>21</v>
      </c>
      <c r="B25" s="5"/>
      <c r="C25" s="17"/>
      <c r="D25" s="17"/>
      <c r="E25" s="17"/>
      <c r="F25" s="17"/>
      <c r="G25" s="17"/>
      <c r="H25" s="469" t="s">
        <v>83</v>
      </c>
      <c r="I25" s="470"/>
      <c r="J25" s="470"/>
      <c r="K25" s="471"/>
      <c r="L25" s="115"/>
      <c r="M25" s="62"/>
    </row>
    <row r="26" spans="1:13" ht="23.25" customHeight="1">
      <c r="A26" s="40"/>
      <c r="B26" s="5"/>
      <c r="C26" s="17"/>
      <c r="D26" s="17"/>
      <c r="E26" s="17"/>
      <c r="F26" s="17"/>
      <c r="G26" s="17"/>
      <c r="H26" s="469" t="s">
        <v>55</v>
      </c>
      <c r="I26" s="470"/>
      <c r="J26" s="470"/>
      <c r="K26" s="471"/>
      <c r="L26" s="115"/>
      <c r="M26" s="62"/>
    </row>
    <row r="27" spans="1:13" ht="23.25" customHeight="1">
      <c r="A27" s="40"/>
      <c r="B27" s="5"/>
      <c r="C27" s="17"/>
      <c r="D27" s="17"/>
      <c r="E27" s="17"/>
      <c r="F27" s="17"/>
      <c r="G27" s="17"/>
      <c r="H27" s="286"/>
      <c r="I27" s="48" t="s">
        <v>56</v>
      </c>
      <c r="J27" s="112">
        <f>[6]ผอป.คญ.!$J$27</f>
        <v>52.54</v>
      </c>
      <c r="K27" s="281" t="s">
        <v>51</v>
      </c>
      <c r="L27" s="115"/>
      <c r="M27" s="62"/>
    </row>
    <row r="28" spans="1:13" ht="23.25" customHeight="1">
      <c r="A28" s="50"/>
      <c r="B28" s="14"/>
      <c r="C28" s="20"/>
      <c r="D28" s="20"/>
      <c r="E28" s="20"/>
      <c r="F28" s="20"/>
      <c r="G28" s="20"/>
      <c r="H28" s="96"/>
      <c r="I28" s="97"/>
      <c r="J28" s="97"/>
      <c r="K28" s="98"/>
      <c r="L28" s="116"/>
      <c r="M28" s="63"/>
    </row>
    <row r="29" spans="1:13" ht="24.75" customHeight="1">
      <c r="A29" s="38" t="s">
        <v>22</v>
      </c>
      <c r="B29" s="109">
        <v>5</v>
      </c>
      <c r="C29" s="16">
        <v>0.92</v>
      </c>
      <c r="D29" s="16">
        <v>0.94</v>
      </c>
      <c r="E29" s="16">
        <v>0.96</v>
      </c>
      <c r="F29" s="16">
        <v>0.98</v>
      </c>
      <c r="G29" s="16">
        <v>1</v>
      </c>
      <c r="H29" s="475" t="s">
        <v>57</v>
      </c>
      <c r="I29" s="476"/>
      <c r="J29" s="476"/>
      <c r="K29" s="477"/>
      <c r="L29" s="243">
        <f>'[1]6 เดือน'!$L$29</f>
        <v>1</v>
      </c>
      <c r="M29" s="61">
        <f>IF(L29=0,"-",L29*B29/B$94)</f>
        <v>0.05</v>
      </c>
    </row>
    <row r="30" spans="1:13" ht="24.75" customHeight="1">
      <c r="A30" s="40" t="s">
        <v>23</v>
      </c>
      <c r="B30" s="5"/>
      <c r="C30" s="17"/>
      <c r="D30" s="17"/>
      <c r="E30" s="17"/>
      <c r="F30" s="17"/>
      <c r="G30" s="17"/>
      <c r="H30" s="469" t="s">
        <v>58</v>
      </c>
      <c r="I30" s="470"/>
      <c r="J30" s="470"/>
      <c r="K30" s="471"/>
      <c r="L30" s="115"/>
      <c r="M30" s="62"/>
    </row>
    <row r="31" spans="1:13" ht="24.75" customHeight="1">
      <c r="A31" s="40" t="s">
        <v>24</v>
      </c>
      <c r="B31" s="5"/>
      <c r="C31" s="17"/>
      <c r="D31" s="17"/>
      <c r="E31" s="17"/>
      <c r="F31" s="17"/>
      <c r="G31" s="17"/>
      <c r="H31" s="469" t="s">
        <v>77</v>
      </c>
      <c r="I31" s="470"/>
      <c r="J31" s="470"/>
      <c r="K31" s="471"/>
      <c r="L31" s="115"/>
      <c r="M31" s="62"/>
    </row>
    <row r="32" spans="1:13" ht="24.75" customHeight="1">
      <c r="A32" s="40"/>
      <c r="B32" s="5"/>
      <c r="C32" s="17"/>
      <c r="D32" s="17"/>
      <c r="E32" s="17"/>
      <c r="F32" s="17"/>
      <c r="G32" s="17"/>
      <c r="H32" s="469" t="s">
        <v>59</v>
      </c>
      <c r="I32" s="470"/>
      <c r="J32" s="470"/>
      <c r="K32" s="471"/>
      <c r="L32" s="115"/>
      <c r="M32" s="62"/>
    </row>
    <row r="33" spans="1:13" ht="24.75" customHeight="1">
      <c r="A33" s="40"/>
      <c r="B33" s="5"/>
      <c r="C33" s="17"/>
      <c r="D33" s="17"/>
      <c r="E33" s="17"/>
      <c r="F33" s="17"/>
      <c r="G33" s="17"/>
      <c r="H33" s="279"/>
      <c r="I33" s="48" t="s">
        <v>56</v>
      </c>
      <c r="J33" s="112">
        <f>[6]ผอป.คญ.!$J$33</f>
        <v>70.59</v>
      </c>
      <c r="K33" s="281" t="s">
        <v>51</v>
      </c>
      <c r="L33" s="115"/>
      <c r="M33" s="62"/>
    </row>
    <row r="34" spans="1:13" ht="24.75" customHeight="1">
      <c r="A34" s="40"/>
      <c r="B34" s="5"/>
      <c r="C34" s="17"/>
      <c r="D34" s="17"/>
      <c r="E34" s="17"/>
      <c r="F34" s="17"/>
      <c r="G34" s="17"/>
      <c r="H34" s="77"/>
      <c r="I34" s="70"/>
      <c r="J34" s="70"/>
      <c r="K34" s="78"/>
      <c r="L34" s="115"/>
      <c r="M34" s="62"/>
    </row>
    <row r="35" spans="1:13" ht="24.75" customHeight="1">
      <c r="A35" s="38" t="s">
        <v>25</v>
      </c>
      <c r="B35" s="109">
        <v>10</v>
      </c>
      <c r="C35" s="16">
        <v>0.96</v>
      </c>
      <c r="D35" s="16">
        <v>0.97</v>
      </c>
      <c r="E35" s="16">
        <v>0.98</v>
      </c>
      <c r="F35" s="16">
        <v>0.99</v>
      </c>
      <c r="G35" s="16">
        <v>1</v>
      </c>
      <c r="H35" s="475" t="s">
        <v>73</v>
      </c>
      <c r="I35" s="476"/>
      <c r="J35" s="476"/>
      <c r="K35" s="477"/>
      <c r="L35" s="243">
        <v>1</v>
      </c>
      <c r="M35" s="61">
        <f>IF(L35=0,"-",L35*B35/B$94)</f>
        <v>0.1</v>
      </c>
    </row>
    <row r="36" spans="1:13" ht="24.75" customHeight="1">
      <c r="A36" s="40" t="s">
        <v>26</v>
      </c>
      <c r="B36" s="5"/>
      <c r="C36" s="17"/>
      <c r="D36" s="17"/>
      <c r="E36" s="17"/>
      <c r="F36" s="17"/>
      <c r="G36" s="17"/>
      <c r="H36" s="483" t="s">
        <v>74</v>
      </c>
      <c r="I36" s="484"/>
      <c r="J36" s="484"/>
      <c r="K36" s="485"/>
      <c r="L36" s="115"/>
      <c r="M36" s="62"/>
    </row>
    <row r="37" spans="1:13" ht="24.75" customHeight="1">
      <c r="A37" s="40"/>
      <c r="B37" s="5"/>
      <c r="C37" s="17"/>
      <c r="D37" s="17"/>
      <c r="E37" s="17"/>
      <c r="F37" s="17"/>
      <c r="G37" s="17"/>
      <c r="H37" s="483" t="s">
        <v>75</v>
      </c>
      <c r="I37" s="484"/>
      <c r="J37" s="484"/>
      <c r="K37" s="485"/>
      <c r="L37" s="115"/>
      <c r="M37" s="62"/>
    </row>
    <row r="38" spans="1:13" ht="24.75" customHeight="1">
      <c r="A38" s="40"/>
      <c r="B38" s="5"/>
      <c r="C38" s="17"/>
      <c r="D38" s="17"/>
      <c r="E38" s="17"/>
      <c r="F38" s="17"/>
      <c r="G38" s="17"/>
      <c r="H38" s="483" t="s">
        <v>76</v>
      </c>
      <c r="I38" s="486"/>
      <c r="J38" s="486"/>
      <c r="K38" s="487"/>
      <c r="L38" s="115"/>
      <c r="M38" s="62"/>
    </row>
    <row r="39" spans="1:13" ht="24.75" customHeight="1">
      <c r="A39" s="40"/>
      <c r="B39" s="5"/>
      <c r="C39" s="17"/>
      <c r="D39" s="17"/>
      <c r="E39" s="17"/>
      <c r="F39" s="17"/>
      <c r="G39" s="17"/>
      <c r="H39" s="279"/>
      <c r="I39" s="48" t="s">
        <v>56</v>
      </c>
      <c r="J39" s="112">
        <f>(1058.978*100/1790.154)</f>
        <v>59.155692750456105</v>
      </c>
      <c r="K39" s="281" t="s">
        <v>51</v>
      </c>
      <c r="L39" s="115"/>
      <c r="M39" s="62"/>
    </row>
    <row r="40" spans="1:13" ht="24.75" customHeight="1">
      <c r="A40" s="50"/>
      <c r="B40" s="14"/>
      <c r="C40" s="20"/>
      <c r="D40" s="20"/>
      <c r="E40" s="20"/>
      <c r="F40" s="20"/>
      <c r="G40" s="20"/>
      <c r="H40" s="96"/>
      <c r="I40" s="284"/>
      <c r="J40" s="284"/>
      <c r="K40" s="285"/>
      <c r="L40" s="116"/>
      <c r="M40" s="63"/>
    </row>
    <row r="41" spans="1:13" ht="24.75" customHeight="1">
      <c r="A41" s="38" t="s">
        <v>27</v>
      </c>
      <c r="B41" s="109">
        <v>10</v>
      </c>
      <c r="C41" s="16">
        <v>0.96</v>
      </c>
      <c r="D41" s="16">
        <v>0.97</v>
      </c>
      <c r="E41" s="16">
        <v>0.98</v>
      </c>
      <c r="F41" s="16">
        <v>0.99</v>
      </c>
      <c r="G41" s="16">
        <v>1</v>
      </c>
      <c r="H41" s="475" t="s">
        <v>62</v>
      </c>
      <c r="I41" s="476"/>
      <c r="J41" s="476"/>
      <c r="K41" s="477"/>
      <c r="L41" s="243">
        <f>'[1]6 เดือน'!$L$41</f>
        <v>1</v>
      </c>
      <c r="M41" s="61">
        <f>IF(L41=0,"-",L41*B41/B$94)</f>
        <v>0.1</v>
      </c>
    </row>
    <row r="42" spans="1:13" ht="24.75" customHeight="1">
      <c r="A42" s="40" t="s">
        <v>28</v>
      </c>
      <c r="B42" s="5"/>
      <c r="C42" s="17"/>
      <c r="D42" s="17"/>
      <c r="E42" s="17"/>
      <c r="F42" s="17"/>
      <c r="G42" s="17"/>
      <c r="H42" s="469" t="s">
        <v>63</v>
      </c>
      <c r="I42" s="470"/>
      <c r="J42" s="470"/>
      <c r="K42" s="471"/>
      <c r="L42" s="115"/>
      <c r="M42" s="62"/>
    </row>
    <row r="43" spans="1:13" ht="24.75" customHeight="1">
      <c r="A43" s="40" t="s">
        <v>60</v>
      </c>
      <c r="B43" s="5"/>
      <c r="C43" s="17"/>
      <c r="D43" s="17"/>
      <c r="E43" s="17"/>
      <c r="F43" s="17"/>
      <c r="G43" s="17"/>
      <c r="H43" s="469" t="s">
        <v>64</v>
      </c>
      <c r="I43" s="470"/>
      <c r="J43" s="470"/>
      <c r="K43" s="471"/>
      <c r="L43" s="115"/>
      <c r="M43" s="62"/>
    </row>
    <row r="44" spans="1:13" ht="24.75" customHeight="1">
      <c r="A44" s="40"/>
      <c r="B44" s="5"/>
      <c r="C44" s="17"/>
      <c r="D44" s="17"/>
      <c r="E44" s="17"/>
      <c r="F44" s="17"/>
      <c r="G44" s="17"/>
      <c r="H44" s="286" t="s">
        <v>65</v>
      </c>
      <c r="I44" s="51"/>
      <c r="J44" s="92"/>
      <c r="K44" s="287"/>
      <c r="L44" s="115"/>
      <c r="M44" s="62"/>
    </row>
    <row r="45" spans="1:13" ht="24.75" customHeight="1">
      <c r="A45" s="40"/>
      <c r="B45" s="5"/>
      <c r="C45" s="17"/>
      <c r="D45" s="17"/>
      <c r="E45" s="17"/>
      <c r="F45" s="17"/>
      <c r="G45" s="17"/>
      <c r="H45" s="286"/>
      <c r="I45" s="51" t="s">
        <v>66</v>
      </c>
      <c r="J45" s="289">
        <f>'[1]11 เดือน'!$J$45</f>
        <v>50</v>
      </c>
      <c r="K45" s="287" t="s">
        <v>61</v>
      </c>
      <c r="L45" s="115"/>
      <c r="M45" s="62"/>
    </row>
    <row r="46" spans="1:13" ht="24.75" customHeight="1">
      <c r="A46" s="40"/>
      <c r="B46" s="5"/>
      <c r="C46" s="17"/>
      <c r="D46" s="17"/>
      <c r="E46" s="17"/>
      <c r="F46" s="17"/>
      <c r="G46" s="17"/>
      <c r="H46" s="286"/>
      <c r="I46" s="51" t="s">
        <v>67</v>
      </c>
      <c r="J46" s="289">
        <f>'[1]11 เดือน'!$J$46</f>
        <v>31</v>
      </c>
      <c r="K46" s="287" t="s">
        <v>61</v>
      </c>
      <c r="L46" s="115"/>
      <c r="M46" s="62"/>
    </row>
    <row r="47" spans="1:13" ht="24.75" customHeight="1">
      <c r="A47" s="40"/>
      <c r="B47" s="5"/>
      <c r="C47" s="17"/>
      <c r="D47" s="17"/>
      <c r="E47" s="17"/>
      <c r="F47" s="17"/>
      <c r="G47" s="17"/>
      <c r="H47" s="279"/>
      <c r="I47" s="48" t="s">
        <v>81</v>
      </c>
      <c r="J47" s="112">
        <f>J46*100/J45</f>
        <v>62</v>
      </c>
      <c r="K47" s="281" t="s">
        <v>51</v>
      </c>
      <c r="L47" s="115"/>
      <c r="M47" s="62"/>
    </row>
    <row r="48" spans="1:13" ht="25.5">
      <c r="A48" s="40"/>
      <c r="B48" s="5"/>
      <c r="C48" s="17"/>
      <c r="D48" s="17"/>
      <c r="E48" s="17"/>
      <c r="F48" s="17"/>
      <c r="G48" s="17"/>
      <c r="H48" s="478"/>
      <c r="I48" s="481"/>
      <c r="J48" s="481"/>
      <c r="K48" s="482"/>
      <c r="L48" s="115"/>
      <c r="M48" s="62"/>
    </row>
    <row r="49" spans="1:13" ht="24.75" customHeight="1">
      <c r="A49" s="38" t="s">
        <v>68</v>
      </c>
      <c r="B49" s="109">
        <v>5</v>
      </c>
      <c r="C49" s="16">
        <v>0.5</v>
      </c>
      <c r="D49" s="16">
        <v>0.75</v>
      </c>
      <c r="E49" s="16">
        <v>1</v>
      </c>
      <c r="F49" s="16">
        <v>1</v>
      </c>
      <c r="G49" s="16">
        <v>1</v>
      </c>
      <c r="H49" s="475" t="s">
        <v>78</v>
      </c>
      <c r="I49" s="476"/>
      <c r="J49" s="476"/>
      <c r="K49" s="477"/>
      <c r="L49" s="243">
        <f>'[1]6 เดือน'!$L$49</f>
        <v>1</v>
      </c>
      <c r="M49" s="61">
        <f>IF(L49=0,"-",L49*B49/B$94)</f>
        <v>0.05</v>
      </c>
    </row>
    <row r="50" spans="1:13" ht="24.75" customHeight="1">
      <c r="A50" s="40" t="s">
        <v>69</v>
      </c>
      <c r="B50" s="3"/>
      <c r="C50" s="260"/>
      <c r="D50" s="260"/>
      <c r="E50" s="260"/>
      <c r="F50" s="260" t="s">
        <v>70</v>
      </c>
      <c r="G50" s="260" t="s">
        <v>70</v>
      </c>
      <c r="H50" s="470" t="s">
        <v>79</v>
      </c>
      <c r="I50" s="470"/>
      <c r="J50" s="470"/>
      <c r="K50" s="471"/>
      <c r="L50" s="115"/>
      <c r="M50" s="62"/>
    </row>
    <row r="51" spans="1:13" ht="24.75" customHeight="1">
      <c r="A51" s="40"/>
      <c r="B51" s="3"/>
      <c r="C51" s="260"/>
      <c r="D51" s="260"/>
      <c r="E51" s="260"/>
      <c r="F51" s="260" t="s">
        <v>71</v>
      </c>
      <c r="G51" s="260" t="s">
        <v>72</v>
      </c>
      <c r="H51" s="470" t="s">
        <v>80</v>
      </c>
      <c r="I51" s="470"/>
      <c r="J51" s="470"/>
      <c r="K51" s="471"/>
      <c r="L51" s="115"/>
      <c r="M51" s="62"/>
    </row>
    <row r="52" spans="1:13" ht="24.75" customHeight="1">
      <c r="A52" s="40"/>
      <c r="B52" s="3"/>
      <c r="C52" s="261"/>
      <c r="D52" s="261"/>
      <c r="E52" s="261"/>
      <c r="F52" s="261"/>
      <c r="G52" s="261"/>
      <c r="H52" s="279"/>
      <c r="I52" s="48" t="s">
        <v>56</v>
      </c>
      <c r="J52" s="111">
        <v>0</v>
      </c>
      <c r="K52" s="281" t="s">
        <v>51</v>
      </c>
      <c r="L52" s="115"/>
      <c r="M52" s="62"/>
    </row>
    <row r="53" spans="1:13" ht="25.5">
      <c r="A53" s="50"/>
      <c r="B53" s="14"/>
      <c r="C53" s="20"/>
      <c r="D53" s="20"/>
      <c r="E53" s="20"/>
      <c r="F53" s="20"/>
      <c r="G53" s="20"/>
      <c r="H53" s="478"/>
      <c r="I53" s="479"/>
      <c r="J53" s="479"/>
      <c r="K53" s="480"/>
      <c r="L53" s="116"/>
      <c r="M53" s="63"/>
    </row>
    <row r="54" spans="1:13" ht="24.75" customHeight="1">
      <c r="A54" s="38" t="s">
        <v>84</v>
      </c>
      <c r="B54" s="109">
        <v>10</v>
      </c>
      <c r="C54" s="16">
        <v>0.78</v>
      </c>
      <c r="D54" s="16">
        <v>0.81</v>
      </c>
      <c r="E54" s="16">
        <v>0.84</v>
      </c>
      <c r="F54" s="16">
        <v>0.87</v>
      </c>
      <c r="G54" s="16">
        <v>0.9</v>
      </c>
      <c r="H54" s="475" t="s">
        <v>99</v>
      </c>
      <c r="I54" s="476"/>
      <c r="J54" s="476"/>
      <c r="K54" s="477"/>
      <c r="L54" s="243">
        <v>1</v>
      </c>
      <c r="M54" s="61">
        <f>IF(L54=0,"-",L54*B54/B$94)</f>
        <v>0.1</v>
      </c>
    </row>
    <row r="55" spans="1:13" ht="24.75" customHeight="1">
      <c r="A55" s="40" t="s">
        <v>85</v>
      </c>
      <c r="B55" s="5"/>
      <c r="C55" s="17"/>
      <c r="D55" s="17"/>
      <c r="E55" s="17"/>
      <c r="F55" s="17"/>
      <c r="G55" s="17"/>
      <c r="H55" s="469" t="s">
        <v>100</v>
      </c>
      <c r="I55" s="470"/>
      <c r="J55" s="470"/>
      <c r="K55" s="471"/>
      <c r="L55" s="115"/>
      <c r="M55" s="62"/>
    </row>
    <row r="56" spans="1:13" ht="24.75" customHeight="1">
      <c r="A56" s="40"/>
      <c r="B56" s="5"/>
      <c r="C56" s="17"/>
      <c r="D56" s="17"/>
      <c r="E56" s="17"/>
      <c r="F56" s="17"/>
      <c r="G56" s="17"/>
      <c r="H56" s="48"/>
      <c r="I56" s="48" t="s">
        <v>87</v>
      </c>
      <c r="J56" s="112">
        <v>5887.19</v>
      </c>
      <c r="K56" s="281" t="s">
        <v>34</v>
      </c>
      <c r="L56" s="115"/>
      <c r="M56" s="62"/>
    </row>
    <row r="57" spans="1:13" ht="24.75" customHeight="1">
      <c r="A57" s="40"/>
      <c r="B57" s="5"/>
      <c r="C57" s="17"/>
      <c r="D57" s="17"/>
      <c r="E57" s="17"/>
      <c r="F57" s="17"/>
      <c r="G57" s="17"/>
      <c r="H57" s="48"/>
      <c r="I57" s="48" t="s">
        <v>86</v>
      </c>
      <c r="J57" s="112">
        <v>3776.47</v>
      </c>
      <c r="K57" s="281" t="s">
        <v>34</v>
      </c>
      <c r="L57" s="115"/>
      <c r="M57" s="62"/>
    </row>
    <row r="58" spans="1:13" ht="24.75" customHeight="1">
      <c r="A58" s="40"/>
      <c r="B58" s="5"/>
      <c r="C58" s="17"/>
      <c r="D58" s="17"/>
      <c r="E58" s="17"/>
      <c r="F58" s="17"/>
      <c r="G58" s="17"/>
      <c r="H58" s="48"/>
      <c r="I58" s="48" t="s">
        <v>88</v>
      </c>
      <c r="J58" s="112">
        <f>J57*100/J56</f>
        <v>64.147241723131074</v>
      </c>
      <c r="K58" s="281" t="s">
        <v>51</v>
      </c>
      <c r="L58" s="115"/>
      <c r="M58" s="62"/>
    </row>
    <row r="59" spans="1:13" ht="27.75" customHeight="1">
      <c r="A59" s="50"/>
      <c r="B59" s="14"/>
      <c r="C59" s="20"/>
      <c r="D59" s="20"/>
      <c r="E59" s="20"/>
      <c r="F59" s="20"/>
      <c r="G59" s="20"/>
      <c r="H59" s="102"/>
      <c r="I59" s="284"/>
      <c r="J59" s="103"/>
      <c r="K59" s="285"/>
      <c r="L59" s="116"/>
      <c r="M59" s="63"/>
    </row>
    <row r="60" spans="1:13" ht="24.75" customHeight="1">
      <c r="A60" s="38" t="s">
        <v>89</v>
      </c>
      <c r="B60" s="109">
        <v>5</v>
      </c>
      <c r="C60" s="16">
        <v>0.6</v>
      </c>
      <c r="D60" s="16">
        <v>0.65</v>
      </c>
      <c r="E60" s="16">
        <v>0.7</v>
      </c>
      <c r="F60" s="16">
        <v>0.75</v>
      </c>
      <c r="G60" s="16">
        <v>0.8</v>
      </c>
      <c r="H60" s="475" t="s">
        <v>92</v>
      </c>
      <c r="I60" s="476"/>
      <c r="J60" s="476"/>
      <c r="K60" s="477"/>
      <c r="L60" s="243">
        <f>'[1]6 เดือน'!$L$60</f>
        <v>1</v>
      </c>
      <c r="M60" s="61">
        <f>IF(L60=0,"-",L60*B60/B$94)</f>
        <v>0.05</v>
      </c>
    </row>
    <row r="61" spans="1:13" ht="24.75" customHeight="1">
      <c r="A61" s="40" t="s">
        <v>90</v>
      </c>
      <c r="B61" s="3"/>
      <c r="C61" s="262"/>
      <c r="D61" s="262"/>
      <c r="E61" s="262"/>
      <c r="F61" s="262"/>
      <c r="G61" s="262"/>
      <c r="H61" s="469" t="s">
        <v>93</v>
      </c>
      <c r="I61" s="470"/>
      <c r="J61" s="470"/>
      <c r="K61" s="471"/>
      <c r="L61" s="115"/>
      <c r="M61" s="62"/>
    </row>
    <row r="62" spans="1:13" ht="24.75" customHeight="1">
      <c r="A62" s="40" t="s">
        <v>91</v>
      </c>
      <c r="B62" s="5"/>
      <c r="C62" s="17"/>
      <c r="D62" s="17"/>
      <c r="E62" s="17"/>
      <c r="F62" s="17"/>
      <c r="G62" s="17"/>
      <c r="H62" s="469" t="s">
        <v>94</v>
      </c>
      <c r="I62" s="470"/>
      <c r="J62" s="470"/>
      <c r="K62" s="471"/>
      <c r="L62" s="115"/>
      <c r="M62" s="62"/>
    </row>
    <row r="63" spans="1:13" ht="24.75" customHeight="1">
      <c r="A63" s="40"/>
      <c r="B63" s="5"/>
      <c r="C63" s="17"/>
      <c r="D63" s="17"/>
      <c r="E63" s="17"/>
      <c r="F63" s="17"/>
      <c r="G63" s="17"/>
      <c r="H63" s="279" t="s">
        <v>95</v>
      </c>
      <c r="I63" s="280"/>
      <c r="J63" s="280"/>
      <c r="K63" s="281"/>
      <c r="L63" s="115"/>
      <c r="M63" s="62"/>
    </row>
    <row r="64" spans="1:13" ht="24.75" customHeight="1">
      <c r="A64" s="40"/>
      <c r="B64" s="5"/>
      <c r="C64" s="17"/>
      <c r="D64" s="17"/>
      <c r="E64" s="17"/>
      <c r="F64" s="17"/>
      <c r="G64" s="17"/>
      <c r="H64" s="286"/>
      <c r="I64" s="51" t="s">
        <v>97</v>
      </c>
      <c r="J64" s="111">
        <v>0</v>
      </c>
      <c r="K64" s="287" t="s">
        <v>96</v>
      </c>
      <c r="L64" s="115"/>
      <c r="M64" s="62"/>
    </row>
    <row r="65" spans="1:32" ht="24.75" customHeight="1">
      <c r="A65" s="40"/>
      <c r="B65" s="5"/>
      <c r="C65" s="17"/>
      <c r="D65" s="17"/>
      <c r="E65" s="17"/>
      <c r="F65" s="17"/>
      <c r="G65" s="17"/>
      <c r="H65" s="286"/>
      <c r="I65" s="51" t="s">
        <v>98</v>
      </c>
      <c r="J65" s="111">
        <v>0</v>
      </c>
      <c r="K65" s="287" t="s">
        <v>96</v>
      </c>
      <c r="L65" s="115"/>
      <c r="M65" s="62"/>
    </row>
    <row r="66" spans="1:32" ht="24.75" customHeight="1">
      <c r="A66" s="40"/>
      <c r="B66" s="5"/>
      <c r="C66" s="17"/>
      <c r="D66" s="17"/>
      <c r="E66" s="17"/>
      <c r="F66" s="17"/>
      <c r="G66" s="17"/>
      <c r="H66" s="279"/>
      <c r="I66" s="51" t="s">
        <v>35</v>
      </c>
      <c r="J66" s="111">
        <v>0</v>
      </c>
      <c r="K66" s="281" t="s">
        <v>51</v>
      </c>
      <c r="L66" s="115"/>
      <c r="M66" s="62"/>
    </row>
    <row r="67" spans="1:32" ht="24.75" customHeight="1">
      <c r="A67" s="40"/>
      <c r="B67" s="5"/>
      <c r="C67" s="17"/>
      <c r="D67" s="17"/>
      <c r="E67" s="17"/>
      <c r="F67" s="17"/>
      <c r="G67" s="17"/>
      <c r="H67" s="48"/>
      <c r="I67" s="66"/>
      <c r="J67" s="66"/>
      <c r="K67" s="105"/>
      <c r="L67" s="115"/>
      <c r="M67" s="62"/>
    </row>
    <row r="68" spans="1:32" ht="24.75" customHeight="1">
      <c r="A68" s="38" t="s">
        <v>101</v>
      </c>
      <c r="B68" s="110">
        <v>5</v>
      </c>
      <c r="C68" s="22">
        <v>0.65</v>
      </c>
      <c r="D68" s="22">
        <v>0.7</v>
      </c>
      <c r="E68" s="22">
        <v>0.75</v>
      </c>
      <c r="F68" s="22">
        <v>0.8</v>
      </c>
      <c r="G68" s="22">
        <v>0.85</v>
      </c>
      <c r="H68" s="475" t="s">
        <v>103</v>
      </c>
      <c r="I68" s="476"/>
      <c r="J68" s="476"/>
      <c r="K68" s="477"/>
      <c r="L68" s="243">
        <f>'[1]6 เดือน'!$L$68</f>
        <v>1</v>
      </c>
      <c r="M68" s="61">
        <f>IF(L68=0,"-",L68*B68/B$94)</f>
        <v>0.05</v>
      </c>
    </row>
    <row r="69" spans="1:32" ht="24.75" customHeight="1">
      <c r="A69" s="40" t="s">
        <v>102</v>
      </c>
      <c r="B69" s="5"/>
      <c r="C69" s="17"/>
      <c r="D69" s="17"/>
      <c r="E69" s="17"/>
      <c r="F69" s="17"/>
      <c r="G69" s="17"/>
      <c r="H69" s="469" t="s">
        <v>104</v>
      </c>
      <c r="I69" s="470"/>
      <c r="J69" s="470"/>
      <c r="K69" s="471"/>
      <c r="L69" s="115"/>
      <c r="M69" s="62"/>
    </row>
    <row r="70" spans="1:32" ht="24.75" customHeight="1">
      <c r="A70" s="40"/>
      <c r="B70" s="5"/>
      <c r="C70" s="17"/>
      <c r="D70" s="17"/>
      <c r="E70" s="17"/>
      <c r="F70" s="17"/>
      <c r="G70" s="17"/>
      <c r="H70" s="469" t="s">
        <v>105</v>
      </c>
      <c r="I70" s="470"/>
      <c r="J70" s="470"/>
      <c r="K70" s="471"/>
      <c r="L70" s="115"/>
      <c r="M70" s="62"/>
    </row>
    <row r="71" spans="1:32" ht="24.75" customHeight="1">
      <c r="A71" s="40"/>
      <c r="B71" s="5"/>
      <c r="C71" s="17"/>
      <c r="D71" s="17"/>
      <c r="E71" s="17"/>
      <c r="F71" s="17"/>
      <c r="G71" s="17"/>
      <c r="H71" s="106"/>
      <c r="I71" s="107" t="s">
        <v>113</v>
      </c>
      <c r="J71" s="111">
        <v>0</v>
      </c>
      <c r="K71" s="281" t="s">
        <v>51</v>
      </c>
      <c r="L71" s="115"/>
      <c r="M71" s="62"/>
    </row>
    <row r="72" spans="1:32" ht="24.75" customHeight="1">
      <c r="A72" s="40"/>
      <c r="B72" s="5"/>
      <c r="C72" s="17"/>
      <c r="D72" s="17"/>
      <c r="E72" s="17"/>
      <c r="F72" s="17"/>
      <c r="G72" s="23"/>
      <c r="H72" s="66"/>
      <c r="I72" s="66"/>
      <c r="J72" s="66"/>
      <c r="K72" s="66"/>
      <c r="L72" s="115"/>
      <c r="M72" s="62"/>
    </row>
    <row r="73" spans="1:32" ht="24.75" customHeight="1">
      <c r="A73" s="38" t="s">
        <v>106</v>
      </c>
      <c r="B73" s="110">
        <v>5</v>
      </c>
      <c r="C73" s="24" t="s">
        <v>29</v>
      </c>
      <c r="D73" s="24" t="s">
        <v>30</v>
      </c>
      <c r="E73" s="24" t="s">
        <v>31</v>
      </c>
      <c r="F73" s="24" t="s">
        <v>32</v>
      </c>
      <c r="G73" s="24" t="s">
        <v>33</v>
      </c>
      <c r="H73" s="475" t="s">
        <v>108</v>
      </c>
      <c r="I73" s="476"/>
      <c r="J73" s="476"/>
      <c r="K73" s="477"/>
      <c r="L73" s="243">
        <f>'[1]6 เดือน'!$L$73</f>
        <v>1</v>
      </c>
      <c r="M73" s="61">
        <f>IF(L73=0,"-",L73*B73/B$94)</f>
        <v>0.05</v>
      </c>
      <c r="P73" s="263"/>
    </row>
    <row r="74" spans="1:32" ht="24.75" customHeight="1">
      <c r="A74" s="40" t="s">
        <v>107</v>
      </c>
      <c r="B74" s="5"/>
      <c r="C74" s="25">
        <v>1.5</v>
      </c>
      <c r="D74" s="25">
        <v>2</v>
      </c>
      <c r="E74" s="25">
        <v>2.5</v>
      </c>
      <c r="F74" s="25">
        <v>3</v>
      </c>
      <c r="G74" s="25">
        <v>5</v>
      </c>
      <c r="H74" s="469" t="s">
        <v>109</v>
      </c>
      <c r="I74" s="470"/>
      <c r="J74" s="470"/>
      <c r="K74" s="471"/>
      <c r="L74" s="115"/>
      <c r="M74" s="62"/>
    </row>
    <row r="75" spans="1:32" ht="24.75" customHeight="1">
      <c r="A75" s="40"/>
      <c r="B75" s="5"/>
      <c r="C75" s="23"/>
      <c r="D75" s="23"/>
      <c r="E75" s="23"/>
      <c r="F75" s="23"/>
      <c r="G75" s="23"/>
      <c r="H75" s="469" t="s">
        <v>110</v>
      </c>
      <c r="I75" s="470"/>
      <c r="J75" s="470"/>
      <c r="K75" s="471"/>
      <c r="L75" s="115"/>
      <c r="M75" s="62"/>
    </row>
    <row r="76" spans="1:32" ht="24.75" customHeight="1">
      <c r="A76" s="40"/>
      <c r="B76" s="5"/>
      <c r="C76" s="23"/>
      <c r="D76" s="23"/>
      <c r="E76" s="23"/>
      <c r="F76" s="23"/>
      <c r="G76" s="23"/>
      <c r="H76" s="469" t="s">
        <v>111</v>
      </c>
      <c r="I76" s="470"/>
      <c r="J76" s="470"/>
      <c r="K76" s="471"/>
      <c r="L76" s="115"/>
      <c r="M76" s="62"/>
    </row>
    <row r="77" spans="1:32" ht="24.75" customHeight="1">
      <c r="A77" s="40"/>
      <c r="B77" s="5"/>
      <c r="C77" s="23"/>
      <c r="D77" s="23"/>
      <c r="E77" s="23"/>
      <c r="F77" s="23"/>
      <c r="G77" s="23"/>
      <c r="H77" s="279"/>
      <c r="I77" s="51" t="s">
        <v>112</v>
      </c>
      <c r="J77" s="111">
        <v>0</v>
      </c>
      <c r="K77" s="287"/>
      <c r="L77" s="115"/>
      <c r="M77" s="62"/>
      <c r="R77" s="264"/>
    </row>
    <row r="78" spans="1:32" ht="27" customHeight="1">
      <c r="A78" s="50"/>
      <c r="B78" s="14"/>
      <c r="C78" s="20"/>
      <c r="D78" s="20"/>
      <c r="E78" s="20"/>
      <c r="F78" s="20"/>
      <c r="G78" s="20"/>
      <c r="H78" s="96"/>
      <c r="I78" s="284"/>
      <c r="J78" s="284"/>
      <c r="K78" s="285"/>
      <c r="L78" s="116"/>
      <c r="M78" s="63"/>
    </row>
    <row r="79" spans="1:32" ht="24.75" customHeight="1">
      <c r="A79" s="55" t="s">
        <v>132</v>
      </c>
      <c r="B79" s="110">
        <v>5</v>
      </c>
      <c r="C79" s="26">
        <v>1</v>
      </c>
      <c r="D79" s="26">
        <v>2</v>
      </c>
      <c r="E79" s="26">
        <v>3</v>
      </c>
      <c r="F79" s="26">
        <v>4</v>
      </c>
      <c r="G79" s="26">
        <v>5</v>
      </c>
      <c r="H79" s="475" t="s">
        <v>123</v>
      </c>
      <c r="I79" s="476"/>
      <c r="J79" s="476"/>
      <c r="K79" s="477"/>
      <c r="L79" s="114">
        <f>'[1]11 เดือน'!$L$79</f>
        <v>4.5053475935828882</v>
      </c>
      <c r="M79" s="61">
        <f>IF(L79=0,"-",L79*B79/B$94)</f>
        <v>0.22526737967914442</v>
      </c>
      <c r="O79" s="251"/>
      <c r="P79" s="251"/>
      <c r="Q79" s="251"/>
      <c r="R79" s="251"/>
      <c r="S79" s="251"/>
      <c r="T79" s="251"/>
      <c r="U79" s="251"/>
      <c r="V79" s="251"/>
      <c r="W79" s="251"/>
      <c r="X79" s="251"/>
      <c r="Y79" s="251"/>
      <c r="Z79" s="251"/>
      <c r="AA79" s="251"/>
      <c r="AB79" s="251"/>
      <c r="AC79" s="251"/>
      <c r="AD79" s="251"/>
      <c r="AE79" s="251"/>
      <c r="AF79" s="251"/>
    </row>
    <row r="80" spans="1:32" ht="24.75" customHeight="1">
      <c r="A80" s="56" t="s">
        <v>36</v>
      </c>
      <c r="B80" s="27"/>
      <c r="C80" s="17"/>
      <c r="D80" s="17"/>
      <c r="E80" s="17"/>
      <c r="F80" s="17"/>
      <c r="G80" s="28"/>
      <c r="H80" s="279" t="s">
        <v>124</v>
      </c>
      <c r="I80" s="92"/>
      <c r="J80" s="108"/>
      <c r="K80" s="105"/>
      <c r="L80" s="117"/>
      <c r="M80" s="62"/>
      <c r="O80" s="265"/>
      <c r="P80" s="265"/>
      <c r="Q80" s="265"/>
      <c r="R80" s="265"/>
      <c r="S80" s="265"/>
      <c r="T80" s="265"/>
      <c r="U80" s="265"/>
      <c r="V80" s="265"/>
      <c r="W80" s="265"/>
      <c r="X80" s="265"/>
      <c r="Y80" s="265"/>
      <c r="Z80" s="265"/>
      <c r="AA80" s="265"/>
      <c r="AB80" s="265"/>
      <c r="AC80" s="265"/>
      <c r="AD80" s="265"/>
      <c r="AE80" s="265"/>
      <c r="AF80" s="265"/>
    </row>
    <row r="81" spans="1:32" ht="24.75" customHeight="1">
      <c r="A81" s="56"/>
      <c r="B81" s="27"/>
      <c r="C81" s="17"/>
      <c r="D81" s="17"/>
      <c r="E81" s="17"/>
      <c r="F81" s="17"/>
      <c r="G81" s="17"/>
      <c r="H81" s="280" t="s">
        <v>125</v>
      </c>
      <c r="I81" s="92"/>
      <c r="J81" s="108"/>
      <c r="K81" s="105"/>
      <c r="L81" s="117"/>
      <c r="M81" s="62"/>
      <c r="O81" s="265"/>
      <c r="P81" s="265"/>
      <c r="Q81" s="265"/>
      <c r="R81" s="265"/>
      <c r="S81" s="265"/>
      <c r="T81" s="265"/>
      <c r="U81" s="265"/>
      <c r="V81" s="265"/>
      <c r="W81" s="265"/>
      <c r="X81" s="265"/>
      <c r="Y81" s="265"/>
      <c r="Z81" s="265"/>
      <c r="AA81" s="265"/>
      <c r="AB81" s="265"/>
      <c r="AC81" s="265"/>
      <c r="AD81" s="265"/>
      <c r="AE81" s="265"/>
      <c r="AF81" s="265"/>
    </row>
    <row r="82" spans="1:32" ht="24.75" customHeight="1">
      <c r="A82" s="56"/>
      <c r="B82" s="27"/>
      <c r="C82" s="17"/>
      <c r="D82" s="17"/>
      <c r="E82" s="17"/>
      <c r="F82" s="17"/>
      <c r="G82" s="17"/>
      <c r="H82" s="279" t="s">
        <v>126</v>
      </c>
      <c r="I82" s="92"/>
      <c r="J82" s="108"/>
      <c r="K82" s="105"/>
      <c r="L82" s="117"/>
      <c r="M82" s="62"/>
      <c r="O82" s="265"/>
      <c r="P82" s="265"/>
      <c r="Q82" s="265"/>
      <c r="R82" s="265"/>
      <c r="S82" s="265"/>
      <c r="T82" s="265"/>
      <c r="U82" s="265"/>
      <c r="V82" s="265"/>
      <c r="W82" s="265"/>
      <c r="X82" s="265"/>
      <c r="Y82" s="265"/>
      <c r="Z82" s="265"/>
      <c r="AA82" s="265"/>
      <c r="AB82" s="265"/>
      <c r="AC82" s="265"/>
      <c r="AD82" s="265"/>
      <c r="AE82" s="265"/>
      <c r="AF82" s="265"/>
    </row>
    <row r="83" spans="1:32" ht="24.75" customHeight="1">
      <c r="A83" s="56"/>
      <c r="B83" s="27"/>
      <c r="C83" s="17"/>
      <c r="D83" s="17"/>
      <c r="E83" s="17"/>
      <c r="F83" s="17"/>
      <c r="G83" s="17"/>
      <c r="H83" s="279" t="s">
        <v>127</v>
      </c>
      <c r="I83" s="92"/>
      <c r="J83" s="108"/>
      <c r="K83" s="105"/>
      <c r="L83" s="117"/>
      <c r="M83" s="62"/>
      <c r="O83" s="265"/>
      <c r="P83" s="265"/>
      <c r="Q83" s="265"/>
      <c r="R83" s="265"/>
      <c r="S83" s="265"/>
      <c r="T83" s="265"/>
      <c r="U83" s="265"/>
      <c r="V83" s="265"/>
      <c r="W83" s="265"/>
      <c r="X83" s="265"/>
      <c r="Y83" s="265"/>
      <c r="Z83" s="265"/>
      <c r="AA83" s="265"/>
      <c r="AB83" s="265"/>
      <c r="AC83" s="265"/>
      <c r="AD83" s="265"/>
      <c r="AE83" s="265"/>
      <c r="AF83" s="265"/>
    </row>
    <row r="84" spans="1:32" ht="24.75" customHeight="1">
      <c r="A84" s="56"/>
      <c r="B84" s="27"/>
      <c r="C84" s="17"/>
      <c r="D84" s="17"/>
      <c r="E84" s="17"/>
      <c r="F84" s="17"/>
      <c r="G84" s="17"/>
      <c r="H84" s="279"/>
      <c r="I84" s="51" t="s">
        <v>114</v>
      </c>
      <c r="J84" s="226">
        <f>L79</f>
        <v>4.5053475935828882</v>
      </c>
      <c r="K84" s="287"/>
      <c r="L84" s="117"/>
      <c r="M84" s="62"/>
      <c r="O84" s="265"/>
      <c r="P84" s="265"/>
      <c r="Q84" s="265"/>
      <c r="R84" s="265"/>
      <c r="S84" s="265"/>
      <c r="T84" s="265"/>
      <c r="U84" s="265"/>
      <c r="V84" s="266"/>
      <c r="W84" s="265"/>
      <c r="X84" s="265"/>
      <c r="Y84" s="265"/>
      <c r="Z84" s="265"/>
      <c r="AA84" s="265"/>
      <c r="AB84" s="265"/>
      <c r="AC84" s="265"/>
      <c r="AD84" s="265"/>
      <c r="AE84" s="265"/>
      <c r="AF84" s="265"/>
    </row>
    <row r="85" spans="1:32" ht="24.75" customHeight="1">
      <c r="A85" s="60"/>
      <c r="B85" s="29"/>
      <c r="C85" s="20"/>
      <c r="D85" s="20"/>
      <c r="E85" s="20"/>
      <c r="F85" s="20"/>
      <c r="G85" s="20"/>
      <c r="H85" s="97"/>
      <c r="I85" s="284"/>
      <c r="J85" s="284"/>
      <c r="K85" s="285"/>
      <c r="L85" s="118"/>
      <c r="M85" s="63"/>
    </row>
    <row r="86" spans="1:32" ht="24.75" customHeight="1">
      <c r="A86" s="38" t="s">
        <v>115</v>
      </c>
      <c r="B86" s="110">
        <v>5</v>
      </c>
      <c r="C86" s="22">
        <v>0.8</v>
      </c>
      <c r="D86" s="22">
        <v>0.85</v>
      </c>
      <c r="E86" s="22">
        <v>0.9</v>
      </c>
      <c r="F86" s="22">
        <v>0.95</v>
      </c>
      <c r="G86" s="22">
        <v>1</v>
      </c>
      <c r="H86" s="475" t="s">
        <v>117</v>
      </c>
      <c r="I86" s="476"/>
      <c r="J86" s="476"/>
      <c r="K86" s="477"/>
      <c r="L86" s="114">
        <f>'[1]11 เดือน'!$L$86</f>
        <v>4.3</v>
      </c>
      <c r="M86" s="61">
        <f>IF(L86=0,"-",L86*B86/B$94)</f>
        <v>0.215</v>
      </c>
    </row>
    <row r="87" spans="1:32" ht="24.75" customHeight="1">
      <c r="A87" s="40" t="s">
        <v>116</v>
      </c>
      <c r="B87" s="5"/>
      <c r="C87" s="17"/>
      <c r="D87" s="17"/>
      <c r="E87" s="17"/>
      <c r="F87" s="17"/>
      <c r="G87" s="17"/>
      <c r="H87" s="469" t="s">
        <v>118</v>
      </c>
      <c r="I87" s="470"/>
      <c r="J87" s="470"/>
      <c r="K87" s="471"/>
      <c r="L87" s="115"/>
      <c r="M87" s="62"/>
    </row>
    <row r="88" spans="1:32" ht="24.75" customHeight="1">
      <c r="A88" s="40"/>
      <c r="B88" s="5"/>
      <c r="C88" s="17"/>
      <c r="D88" s="17"/>
      <c r="E88" s="17"/>
      <c r="F88" s="17"/>
      <c r="G88" s="17"/>
      <c r="H88" s="469" t="s">
        <v>119</v>
      </c>
      <c r="I88" s="470"/>
      <c r="J88" s="470"/>
      <c r="K88" s="471"/>
      <c r="L88" s="115"/>
      <c r="M88" s="62"/>
    </row>
    <row r="89" spans="1:32" ht="24.75" customHeight="1">
      <c r="A89" s="40"/>
      <c r="B89" s="5"/>
      <c r="C89" s="17"/>
      <c r="D89" s="17"/>
      <c r="E89" s="17"/>
      <c r="F89" s="17"/>
      <c r="G89" s="17"/>
      <c r="H89" s="279" t="s">
        <v>120</v>
      </c>
      <c r="I89" s="280"/>
      <c r="J89" s="280"/>
      <c r="K89" s="281"/>
      <c r="L89" s="115"/>
      <c r="M89" s="62"/>
    </row>
    <row r="90" spans="1:32" ht="24.75" customHeight="1">
      <c r="A90" s="40"/>
      <c r="B90" s="5"/>
      <c r="C90" s="17"/>
      <c r="D90" s="17"/>
      <c r="E90" s="17"/>
      <c r="F90" s="17"/>
      <c r="G90" s="17"/>
      <c r="H90" s="279" t="s">
        <v>121</v>
      </c>
      <c r="I90" s="280"/>
      <c r="J90" s="280"/>
      <c r="K90" s="281"/>
      <c r="L90" s="115"/>
      <c r="M90" s="62"/>
    </row>
    <row r="91" spans="1:32" ht="24.75" customHeight="1">
      <c r="A91" s="40"/>
      <c r="B91" s="5"/>
      <c r="C91" s="17"/>
      <c r="D91" s="17"/>
      <c r="E91" s="17"/>
      <c r="F91" s="17"/>
      <c r="G91" s="17"/>
      <c r="H91" s="106"/>
      <c r="I91" s="107" t="s">
        <v>122</v>
      </c>
      <c r="J91" s="112">
        <f>'[1]11 เดือน'!$J$91</f>
        <v>96.5</v>
      </c>
      <c r="K91" s="281" t="s">
        <v>51</v>
      </c>
      <c r="L91" s="115"/>
      <c r="M91" s="62"/>
    </row>
    <row r="92" spans="1:32" ht="24.75" customHeight="1">
      <c r="A92" s="40"/>
      <c r="B92" s="30"/>
      <c r="C92" s="17"/>
      <c r="D92" s="17"/>
      <c r="E92" s="17"/>
      <c r="F92" s="17"/>
      <c r="G92" s="23"/>
      <c r="H92" s="66"/>
      <c r="I92" s="66"/>
      <c r="J92" s="66"/>
      <c r="K92" s="66"/>
      <c r="L92" s="115"/>
      <c r="M92" s="62"/>
    </row>
    <row r="93" spans="1:32" ht="31.5" customHeight="1">
      <c r="A93" s="472" t="s">
        <v>129</v>
      </c>
      <c r="B93" s="473"/>
      <c r="C93" s="473"/>
      <c r="D93" s="473"/>
      <c r="E93" s="473"/>
      <c r="F93" s="473"/>
      <c r="G93" s="473"/>
      <c r="H93" s="473"/>
      <c r="I93" s="473"/>
      <c r="J93" s="473"/>
      <c r="K93" s="473"/>
      <c r="L93" s="474"/>
      <c r="M93" s="267">
        <f>SUM(M86,M79,M73,M68,M60,M54,M49,M41,M35,M29,M24,M17,M9,M6)</f>
        <v>2.0072889596406092</v>
      </c>
    </row>
    <row r="94" spans="1:32">
      <c r="B94" s="268">
        <f>SUM(B6:B92)</f>
        <v>100</v>
      </c>
    </row>
  </sheetData>
  <mergeCells count="53">
    <mergeCell ref="H9:I10"/>
    <mergeCell ref="J9:K9"/>
    <mergeCell ref="A1:M1"/>
    <mergeCell ref="A2:M2"/>
    <mergeCell ref="C4:G4"/>
    <mergeCell ref="H4:K5"/>
    <mergeCell ref="L4:L5"/>
    <mergeCell ref="H25:K25"/>
    <mergeCell ref="H11:I11"/>
    <mergeCell ref="H13:I13"/>
    <mergeCell ref="H14:I14"/>
    <mergeCell ref="H15:I15"/>
    <mergeCell ref="H17:K17"/>
    <mergeCell ref="H18:K18"/>
    <mergeCell ref="H19:K19"/>
    <mergeCell ref="H20:K20"/>
    <mergeCell ref="H21:K21"/>
    <mergeCell ref="H23:K23"/>
    <mergeCell ref="H24:K24"/>
    <mergeCell ref="H43:K43"/>
    <mergeCell ref="H26:K26"/>
    <mergeCell ref="H29:K29"/>
    <mergeCell ref="H30:K30"/>
    <mergeCell ref="H31:K31"/>
    <mergeCell ref="H32:K32"/>
    <mergeCell ref="H35:K35"/>
    <mergeCell ref="H36:K36"/>
    <mergeCell ref="H37:K37"/>
    <mergeCell ref="H38:K38"/>
    <mergeCell ref="H41:K41"/>
    <mergeCell ref="H42:K42"/>
    <mergeCell ref="H69:K69"/>
    <mergeCell ref="H48:K48"/>
    <mergeCell ref="H49:K49"/>
    <mergeCell ref="H50:K50"/>
    <mergeCell ref="H51:K51"/>
    <mergeCell ref="H53:K53"/>
    <mergeCell ref="H54:K54"/>
    <mergeCell ref="H55:K55"/>
    <mergeCell ref="H60:K60"/>
    <mergeCell ref="H61:K61"/>
    <mergeCell ref="H62:K62"/>
    <mergeCell ref="H68:K68"/>
    <mergeCell ref="H86:K86"/>
    <mergeCell ref="H87:K87"/>
    <mergeCell ref="H88:K88"/>
    <mergeCell ref="A93:L93"/>
    <mergeCell ref="H70:K70"/>
    <mergeCell ref="H73:K73"/>
    <mergeCell ref="H74:K74"/>
    <mergeCell ref="H75:K75"/>
    <mergeCell ref="H76:K76"/>
    <mergeCell ref="H79:K79"/>
  </mergeCells>
  <printOptions horizontalCentered="1"/>
  <pageMargins left="0.2" right="0.1" top="0.55118110236220497" bottom="0.27559055118110198" header="0.196850393700787" footer="0.47244094488188998"/>
  <pageSetup paperSize="9" scale="80" orientation="landscape" r:id="rId1"/>
  <headerFooter scaleWithDoc="0">
    <oddHeader>&amp;R&amp;"TH SarabunIT๙,ธรรมดา"&amp;16&amp;P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AF105"/>
  <sheetViews>
    <sheetView tabSelected="1" view="pageBreakPreview" zoomScaleNormal="90" zoomScaleSheetLayoutView="100" zoomScalePageLayoutView="50" workbookViewId="0">
      <selection activeCell="H6" sqref="H6:I7"/>
    </sheetView>
  </sheetViews>
  <sheetFormatPr defaultColWidth="9.140625" defaultRowHeight="21"/>
  <cols>
    <col min="1" max="1" width="38" style="292" customWidth="1"/>
    <col min="2" max="2" width="11.5703125" style="292" customWidth="1"/>
    <col min="3" max="3" width="9.85546875" style="292" customWidth="1"/>
    <col min="4" max="7" width="9.28515625" style="292" customWidth="1"/>
    <col min="8" max="8" width="9.85546875" style="292" customWidth="1"/>
    <col min="9" max="9" width="14.140625" style="292" customWidth="1"/>
    <col min="10" max="10" width="13.140625" style="292" customWidth="1"/>
    <col min="11" max="11" width="27.28515625" style="292" customWidth="1"/>
    <col min="12" max="12" width="11.5703125" style="292" customWidth="1"/>
    <col min="13" max="13" width="11.140625" style="292" customWidth="1"/>
    <col min="14" max="16384" width="9.140625" style="292"/>
  </cols>
  <sheetData>
    <row r="1" spans="1:16" ht="24" customHeight="1">
      <c r="A1" s="519" t="s">
        <v>0</v>
      </c>
      <c r="B1" s="520"/>
      <c r="C1" s="520"/>
      <c r="D1" s="520"/>
      <c r="E1" s="520"/>
      <c r="F1" s="520"/>
      <c r="G1" s="520"/>
      <c r="H1" s="520"/>
      <c r="I1" s="520"/>
      <c r="J1" s="520"/>
      <c r="K1" s="520"/>
      <c r="L1" s="520"/>
      <c r="M1" s="520"/>
    </row>
    <row r="2" spans="1:16" ht="24" customHeight="1">
      <c r="A2" s="519" t="s">
        <v>205</v>
      </c>
      <c r="B2" s="520"/>
      <c r="C2" s="520"/>
      <c r="D2" s="520"/>
      <c r="E2" s="520"/>
      <c r="F2" s="520"/>
      <c r="G2" s="520"/>
      <c r="H2" s="520"/>
      <c r="I2" s="520"/>
      <c r="J2" s="520"/>
      <c r="K2" s="520"/>
      <c r="L2" s="520"/>
      <c r="M2" s="520"/>
    </row>
    <row r="3" spans="1:16" ht="24" customHeight="1">
      <c r="A3" s="293" t="s">
        <v>197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5" t="s">
        <v>200</v>
      </c>
    </row>
    <row r="4" spans="1:16" s="298" customFormat="1" ht="24" customHeight="1">
      <c r="A4" s="296" t="s">
        <v>1</v>
      </c>
      <c r="B4" s="296" t="s">
        <v>2</v>
      </c>
      <c r="C4" s="521" t="s">
        <v>3</v>
      </c>
      <c r="D4" s="521"/>
      <c r="E4" s="521"/>
      <c r="F4" s="521"/>
      <c r="G4" s="521"/>
      <c r="H4" s="522" t="s">
        <v>4</v>
      </c>
      <c r="I4" s="523"/>
      <c r="J4" s="523"/>
      <c r="K4" s="524"/>
      <c r="L4" s="528" t="s">
        <v>5</v>
      </c>
      <c r="M4" s="297" t="s">
        <v>6</v>
      </c>
    </row>
    <row r="5" spans="1:16" s="298" customFormat="1" ht="24" customHeight="1">
      <c r="A5" s="299" t="s">
        <v>7</v>
      </c>
      <c r="B5" s="299" t="s">
        <v>8</v>
      </c>
      <c r="C5" s="300">
        <v>1</v>
      </c>
      <c r="D5" s="300">
        <v>2</v>
      </c>
      <c r="E5" s="300">
        <v>3</v>
      </c>
      <c r="F5" s="300">
        <v>4</v>
      </c>
      <c r="G5" s="300">
        <v>5</v>
      </c>
      <c r="H5" s="525"/>
      <c r="I5" s="526"/>
      <c r="J5" s="526"/>
      <c r="K5" s="527"/>
      <c r="L5" s="528"/>
      <c r="M5" s="301" t="s">
        <v>9</v>
      </c>
    </row>
    <row r="6" spans="1:16" ht="24" customHeight="1">
      <c r="A6" s="302" t="s">
        <v>160</v>
      </c>
      <c r="B6" s="393">
        <v>12</v>
      </c>
      <c r="C6" s="394">
        <v>0.6</v>
      </c>
      <c r="D6" s="395">
        <v>0.7</v>
      </c>
      <c r="E6" s="395">
        <v>0.8</v>
      </c>
      <c r="F6" s="395">
        <v>0.9</v>
      </c>
      <c r="G6" s="396">
        <v>1</v>
      </c>
      <c r="H6" s="517" t="s">
        <v>14</v>
      </c>
      <c r="I6" s="517"/>
      <c r="J6" s="518" t="s">
        <v>161</v>
      </c>
      <c r="K6" s="518"/>
      <c r="L6" s="397">
        <v>0</v>
      </c>
      <c r="M6" s="305" t="str">
        <f>IF(L6=0,"-",ROUND(L6*B6/B$105,4))</f>
        <v>-</v>
      </c>
    </row>
    <row r="7" spans="1:16" ht="24" customHeight="1">
      <c r="A7" s="309" t="s">
        <v>162</v>
      </c>
      <c r="B7" s="329"/>
      <c r="C7" s="316"/>
      <c r="D7" s="316"/>
      <c r="E7" s="316"/>
      <c r="F7" s="316"/>
      <c r="G7" s="398"/>
      <c r="H7" s="517"/>
      <c r="I7" s="517"/>
      <c r="J7" s="387" t="s">
        <v>17</v>
      </c>
      <c r="K7" s="369" t="s">
        <v>18</v>
      </c>
      <c r="L7" s="357"/>
      <c r="M7" s="308"/>
    </row>
    <row r="8" spans="1:16" ht="24" customHeight="1">
      <c r="A8" s="309"/>
      <c r="B8" s="329"/>
      <c r="C8" s="318"/>
      <c r="D8" s="318"/>
      <c r="E8" s="318"/>
      <c r="F8" s="318"/>
      <c r="G8" s="399"/>
      <c r="H8" s="373" t="s">
        <v>163</v>
      </c>
      <c r="I8" s="375"/>
      <c r="J8" s="400">
        <v>61</v>
      </c>
      <c r="K8" s="321" t="s">
        <v>11</v>
      </c>
      <c r="L8" s="357"/>
      <c r="M8" s="308"/>
    </row>
    <row r="9" spans="1:16" ht="24" customHeight="1">
      <c r="A9" s="309"/>
      <c r="B9" s="401"/>
      <c r="C9" s="319"/>
      <c r="D9" s="320"/>
      <c r="E9" s="320"/>
      <c r="F9" s="320"/>
      <c r="G9" s="311"/>
      <c r="H9" s="529" t="s">
        <v>164</v>
      </c>
      <c r="I9" s="530"/>
      <c r="J9" s="402"/>
      <c r="K9" s="370"/>
      <c r="L9" s="357"/>
      <c r="M9" s="308"/>
      <c r="O9" s="314"/>
      <c r="P9" s="315"/>
    </row>
    <row r="10" spans="1:16" ht="24" customHeight="1">
      <c r="A10" s="309"/>
      <c r="B10" s="401"/>
      <c r="C10" s="320"/>
      <c r="D10" s="320"/>
      <c r="E10" s="320"/>
      <c r="F10" s="320"/>
      <c r="G10" s="311"/>
      <c r="H10" s="529"/>
      <c r="I10" s="530"/>
      <c r="J10" s="402"/>
      <c r="K10" s="322"/>
      <c r="L10" s="357"/>
      <c r="M10" s="308"/>
      <c r="O10" s="314"/>
      <c r="P10" s="317"/>
    </row>
    <row r="11" spans="1:16" ht="24" customHeight="1" thickBot="1">
      <c r="A11" s="309"/>
      <c r="B11" s="401"/>
      <c r="C11" s="310"/>
      <c r="D11" s="310"/>
      <c r="E11" s="310"/>
      <c r="F11" s="310" t="s">
        <v>165</v>
      </c>
      <c r="G11" s="310"/>
      <c r="H11" s="534" t="s">
        <v>20</v>
      </c>
      <c r="I11" s="534"/>
      <c r="J11" s="403">
        <f>SUM(J5:J10)</f>
        <v>61</v>
      </c>
      <c r="K11" s="323" t="s">
        <v>11</v>
      </c>
      <c r="L11" s="357"/>
      <c r="M11" s="308"/>
    </row>
    <row r="12" spans="1:16" ht="24" customHeight="1" thickTop="1">
      <c r="A12" s="302" t="s">
        <v>166</v>
      </c>
      <c r="B12" s="393">
        <v>12</v>
      </c>
      <c r="C12" s="404">
        <v>6197</v>
      </c>
      <c r="D12" s="313">
        <v>6375</v>
      </c>
      <c r="E12" s="313">
        <v>6555</v>
      </c>
      <c r="F12" s="313">
        <v>6734</v>
      </c>
      <c r="G12" s="313">
        <v>6912</v>
      </c>
      <c r="H12" s="536" t="s">
        <v>14</v>
      </c>
      <c r="I12" s="537"/>
      <c r="J12" s="539" t="s">
        <v>15</v>
      </c>
      <c r="K12" s="539"/>
      <c r="L12" s="304">
        <v>0</v>
      </c>
      <c r="M12" s="305" t="str">
        <f>IF(L12=0,"-",ROUND(L12*B12/B$105,4))</f>
        <v>-</v>
      </c>
    </row>
    <row r="13" spans="1:16" ht="24" customHeight="1">
      <c r="A13" s="309" t="s">
        <v>167</v>
      </c>
      <c r="B13" s="401"/>
      <c r="C13" s="316" t="s">
        <v>38</v>
      </c>
      <c r="D13" s="316" t="s">
        <v>38</v>
      </c>
      <c r="E13" s="316" t="s">
        <v>39</v>
      </c>
      <c r="F13" s="316" t="s">
        <v>38</v>
      </c>
      <c r="G13" s="316" t="s">
        <v>38</v>
      </c>
      <c r="H13" s="538"/>
      <c r="I13" s="517"/>
      <c r="J13" s="387" t="s">
        <v>17</v>
      </c>
      <c r="K13" s="369" t="s">
        <v>18</v>
      </c>
      <c r="L13" s="307"/>
      <c r="M13" s="308"/>
    </row>
    <row r="14" spans="1:16" ht="24" customHeight="1">
      <c r="A14" s="309"/>
      <c r="B14" s="401"/>
      <c r="C14" s="320"/>
      <c r="D14" s="320"/>
      <c r="E14" s="320"/>
      <c r="F14" s="320"/>
      <c r="G14" s="320"/>
      <c r="H14" s="373" t="s">
        <v>19</v>
      </c>
      <c r="I14" s="375"/>
      <c r="J14" s="400">
        <v>3800</v>
      </c>
      <c r="K14" s="321" t="s">
        <v>11</v>
      </c>
      <c r="L14" s="307"/>
      <c r="M14" s="308"/>
    </row>
    <row r="15" spans="1:16" ht="24" customHeight="1">
      <c r="A15" s="309"/>
      <c r="B15" s="401"/>
      <c r="C15" s="320"/>
      <c r="D15" s="320"/>
      <c r="E15" s="320"/>
      <c r="F15" s="320"/>
      <c r="G15" s="320"/>
      <c r="H15" s="529" t="s">
        <v>141</v>
      </c>
      <c r="I15" s="530"/>
      <c r="J15" s="402"/>
      <c r="K15" s="370"/>
      <c r="L15" s="307"/>
      <c r="M15" s="308"/>
    </row>
    <row r="16" spans="1:16" ht="24" customHeight="1">
      <c r="A16" s="309"/>
      <c r="B16" s="401"/>
      <c r="C16" s="320"/>
      <c r="D16" s="320"/>
      <c r="E16" s="320"/>
      <c r="F16" s="320"/>
      <c r="G16" s="320"/>
      <c r="H16" s="529"/>
      <c r="I16" s="530"/>
      <c r="J16" s="402"/>
      <c r="K16" s="322"/>
      <c r="L16" s="307"/>
      <c r="M16" s="308"/>
    </row>
    <row r="17" spans="1:13" ht="24" customHeight="1">
      <c r="A17" s="309"/>
      <c r="B17" s="401"/>
      <c r="C17" s="320"/>
      <c r="D17" s="320"/>
      <c r="E17" s="320"/>
      <c r="F17" s="320"/>
      <c r="G17" s="320"/>
      <c r="H17" s="371" t="s">
        <v>168</v>
      </c>
      <c r="I17" s="372"/>
      <c r="J17" s="402">
        <v>3500</v>
      </c>
      <c r="K17" s="322" t="s">
        <v>11</v>
      </c>
      <c r="L17" s="307"/>
      <c r="M17" s="308"/>
    </row>
    <row r="18" spans="1:13" ht="24" customHeight="1">
      <c r="A18" s="309"/>
      <c r="B18" s="401"/>
      <c r="C18" s="320"/>
      <c r="D18" s="320"/>
      <c r="E18" s="320"/>
      <c r="F18" s="320"/>
      <c r="G18" s="320"/>
      <c r="H18" s="529" t="s">
        <v>169</v>
      </c>
      <c r="I18" s="530"/>
      <c r="J18" s="402"/>
      <c r="K18" s="322"/>
      <c r="L18" s="307"/>
      <c r="M18" s="308"/>
    </row>
    <row r="19" spans="1:13" ht="24" customHeight="1">
      <c r="A19" s="309"/>
      <c r="B19" s="401"/>
      <c r="C19" s="320"/>
      <c r="D19" s="320"/>
      <c r="E19" s="320"/>
      <c r="F19" s="320"/>
      <c r="G19" s="320"/>
      <c r="H19" s="540"/>
      <c r="I19" s="541"/>
      <c r="J19" s="402"/>
      <c r="K19" s="322"/>
      <c r="L19" s="307"/>
      <c r="M19" s="308"/>
    </row>
    <row r="20" spans="1:13" ht="24" customHeight="1" thickBot="1">
      <c r="A20" s="309"/>
      <c r="B20" s="401"/>
      <c r="C20" s="320"/>
      <c r="D20" s="320"/>
      <c r="E20" s="320"/>
      <c r="F20" s="320"/>
      <c r="G20" s="320"/>
      <c r="H20" s="534" t="s">
        <v>20</v>
      </c>
      <c r="I20" s="534"/>
      <c r="J20" s="403">
        <f>SUM(J14:J19)</f>
        <v>7300</v>
      </c>
      <c r="K20" s="323" t="s">
        <v>11</v>
      </c>
      <c r="L20" s="307"/>
      <c r="M20" s="308"/>
    </row>
    <row r="21" spans="1:13" ht="24" customHeight="1" thickTop="1">
      <c r="A21" s="302" t="s">
        <v>170</v>
      </c>
      <c r="B21" s="393">
        <v>4</v>
      </c>
      <c r="C21" s="303">
        <v>0.65</v>
      </c>
      <c r="D21" s="303">
        <v>0.7</v>
      </c>
      <c r="E21" s="303">
        <v>0.75</v>
      </c>
      <c r="F21" s="303">
        <v>0.8</v>
      </c>
      <c r="G21" s="303">
        <v>0.85</v>
      </c>
      <c r="H21" s="535" t="s">
        <v>142</v>
      </c>
      <c r="I21" s="531"/>
      <c r="J21" s="531"/>
      <c r="K21" s="532"/>
      <c r="L21" s="304">
        <v>0</v>
      </c>
      <c r="M21" s="305" t="str">
        <f>IF(L21=0,"-",ROUND(L21*B21/B$105,4))</f>
        <v>-</v>
      </c>
    </row>
    <row r="22" spans="1:13" ht="24" customHeight="1">
      <c r="A22" s="309" t="s">
        <v>44</v>
      </c>
      <c r="B22" s="401"/>
      <c r="C22" s="320"/>
      <c r="D22" s="320"/>
      <c r="E22" s="320"/>
      <c r="F22" s="320"/>
      <c r="G22" s="320"/>
      <c r="H22" s="529" t="s">
        <v>143</v>
      </c>
      <c r="I22" s="533"/>
      <c r="J22" s="533"/>
      <c r="K22" s="530"/>
      <c r="L22" s="307"/>
      <c r="M22" s="308"/>
    </row>
    <row r="23" spans="1:13" ht="24" customHeight="1">
      <c r="A23" s="309"/>
      <c r="B23" s="401"/>
      <c r="C23" s="320"/>
      <c r="D23" s="320"/>
      <c r="E23" s="320"/>
      <c r="F23" s="320"/>
      <c r="G23" s="320"/>
      <c r="H23" s="529" t="s">
        <v>144</v>
      </c>
      <c r="I23" s="533"/>
      <c r="J23" s="533"/>
      <c r="K23" s="530"/>
      <c r="L23" s="307"/>
      <c r="M23" s="308"/>
    </row>
    <row r="24" spans="1:13" ht="24" customHeight="1">
      <c r="A24" s="309"/>
      <c r="B24" s="401"/>
      <c r="C24" s="320"/>
      <c r="D24" s="320"/>
      <c r="E24" s="320"/>
      <c r="F24" s="320"/>
      <c r="G24" s="320"/>
      <c r="H24" s="529" t="s">
        <v>145</v>
      </c>
      <c r="I24" s="533"/>
      <c r="J24" s="533"/>
      <c r="K24" s="530"/>
      <c r="L24" s="307"/>
      <c r="M24" s="308"/>
    </row>
    <row r="25" spans="1:13" ht="24" customHeight="1">
      <c r="A25" s="309"/>
      <c r="B25" s="401"/>
      <c r="C25" s="320"/>
      <c r="D25" s="320"/>
      <c r="E25" s="320"/>
      <c r="F25" s="320"/>
      <c r="G25" s="320"/>
      <c r="H25" s="529" t="s">
        <v>171</v>
      </c>
      <c r="I25" s="533"/>
      <c r="J25" s="533"/>
      <c r="K25" s="530"/>
      <c r="L25" s="307"/>
      <c r="M25" s="308"/>
    </row>
    <row r="26" spans="1:13" ht="24" customHeight="1">
      <c r="A26" s="309"/>
      <c r="B26" s="401"/>
      <c r="C26" s="320"/>
      <c r="D26" s="320"/>
      <c r="E26" s="320"/>
      <c r="F26" s="320"/>
      <c r="G26" s="320"/>
      <c r="I26" s="325" t="s">
        <v>54</v>
      </c>
      <c r="J26" s="326" t="s">
        <v>11</v>
      </c>
      <c r="K26" s="372" t="s">
        <v>51</v>
      </c>
      <c r="L26" s="307"/>
      <c r="M26" s="308"/>
    </row>
    <row r="27" spans="1:13" ht="24" customHeight="1">
      <c r="A27" s="327"/>
      <c r="B27" s="405"/>
      <c r="C27" s="310"/>
      <c r="D27" s="310"/>
      <c r="E27" s="310"/>
      <c r="F27" s="310"/>
      <c r="G27" s="310"/>
      <c r="H27" s="542"/>
      <c r="I27" s="543"/>
      <c r="J27" s="543"/>
      <c r="K27" s="544"/>
      <c r="L27" s="328"/>
      <c r="M27" s="299"/>
    </row>
    <row r="28" spans="1:13" ht="24" customHeight="1">
      <c r="A28" s="302" t="s">
        <v>53</v>
      </c>
      <c r="B28" s="406">
        <v>12</v>
      </c>
      <c r="C28" s="303">
        <v>0.6</v>
      </c>
      <c r="D28" s="303">
        <v>0.7</v>
      </c>
      <c r="E28" s="303">
        <v>0.8</v>
      </c>
      <c r="F28" s="303">
        <v>0.9</v>
      </c>
      <c r="G28" s="303">
        <v>1</v>
      </c>
      <c r="H28" s="531" t="s">
        <v>172</v>
      </c>
      <c r="I28" s="531"/>
      <c r="J28" s="531"/>
      <c r="K28" s="532"/>
      <c r="L28" s="304">
        <v>0</v>
      </c>
      <c r="M28" s="305" t="str">
        <f>IF(L28=0,"-",ROUND(L28*B28/B$105,4))</f>
        <v>-</v>
      </c>
    </row>
    <row r="29" spans="1:13" ht="24" customHeight="1">
      <c r="A29" s="309" t="s">
        <v>21</v>
      </c>
      <c r="B29" s="354"/>
      <c r="C29" s="320"/>
      <c r="D29" s="320"/>
      <c r="E29" s="320"/>
      <c r="F29" s="320"/>
      <c r="G29" s="320"/>
      <c r="H29" s="529" t="s">
        <v>83</v>
      </c>
      <c r="I29" s="533"/>
      <c r="J29" s="533"/>
      <c r="K29" s="530"/>
      <c r="L29" s="307"/>
      <c r="M29" s="308"/>
    </row>
    <row r="30" spans="1:13" ht="24" customHeight="1">
      <c r="A30" s="309"/>
      <c r="B30" s="354"/>
      <c r="C30" s="320"/>
      <c r="D30" s="320"/>
      <c r="E30" s="320"/>
      <c r="F30" s="320"/>
      <c r="G30" s="320"/>
      <c r="H30" s="529" t="s">
        <v>173</v>
      </c>
      <c r="I30" s="533"/>
      <c r="J30" s="533"/>
      <c r="K30" s="530"/>
      <c r="L30" s="307"/>
      <c r="M30" s="308"/>
    </row>
    <row r="31" spans="1:13" ht="24" customHeight="1">
      <c r="A31" s="309"/>
      <c r="B31" s="354"/>
      <c r="C31" s="320"/>
      <c r="D31" s="320"/>
      <c r="E31" s="320"/>
      <c r="F31" s="320"/>
      <c r="G31" s="320"/>
      <c r="H31" s="382" t="s">
        <v>174</v>
      </c>
      <c r="I31" s="325"/>
      <c r="J31" s="330"/>
      <c r="K31" s="372"/>
      <c r="L31" s="307"/>
      <c r="M31" s="308"/>
    </row>
    <row r="32" spans="1:13" ht="24" customHeight="1">
      <c r="A32" s="309"/>
      <c r="B32" s="354"/>
      <c r="C32" s="320"/>
      <c r="D32" s="320"/>
      <c r="E32" s="320"/>
      <c r="F32" s="320"/>
      <c r="G32" s="320"/>
      <c r="H32" s="382"/>
      <c r="I32" s="325"/>
      <c r="J32" s="330"/>
      <c r="K32" s="372"/>
      <c r="L32" s="307"/>
      <c r="M32" s="308"/>
    </row>
    <row r="33" spans="1:13" ht="24" customHeight="1">
      <c r="A33" s="309"/>
      <c r="B33" s="354"/>
      <c r="C33" s="320"/>
      <c r="D33" s="320"/>
      <c r="E33" s="320"/>
      <c r="F33" s="320"/>
      <c r="G33" s="320"/>
      <c r="H33" s="382"/>
      <c r="I33" s="325" t="s">
        <v>175</v>
      </c>
      <c r="J33" s="330">
        <v>0</v>
      </c>
      <c r="K33" s="372" t="s">
        <v>51</v>
      </c>
      <c r="L33" s="307"/>
      <c r="M33" s="308"/>
    </row>
    <row r="34" spans="1:13" ht="24" customHeight="1">
      <c r="A34" s="327"/>
      <c r="B34" s="361"/>
      <c r="C34" s="310"/>
      <c r="D34" s="310"/>
      <c r="E34" s="310"/>
      <c r="F34" s="310"/>
      <c r="G34" s="310"/>
      <c r="H34" s="331"/>
      <c r="I34" s="332"/>
      <c r="J34" s="407"/>
      <c r="K34" s="333"/>
      <c r="L34" s="328"/>
      <c r="M34" s="299"/>
    </row>
    <row r="35" spans="1:13" ht="24" customHeight="1">
      <c r="A35" s="302" t="s">
        <v>176</v>
      </c>
      <c r="B35" s="406">
        <v>12</v>
      </c>
      <c r="C35" s="303">
        <v>0.6</v>
      </c>
      <c r="D35" s="303">
        <v>0.7</v>
      </c>
      <c r="E35" s="303">
        <v>0.8</v>
      </c>
      <c r="F35" s="303">
        <v>0.9</v>
      </c>
      <c r="G35" s="303">
        <v>1</v>
      </c>
      <c r="H35" s="531" t="s">
        <v>177</v>
      </c>
      <c r="I35" s="531"/>
      <c r="J35" s="531"/>
      <c r="K35" s="532"/>
      <c r="L35" s="304">
        <v>0</v>
      </c>
      <c r="M35" s="305" t="str">
        <f>IF(L35=0,"-",ROUND(L35*B35/B$105,4))</f>
        <v>-</v>
      </c>
    </row>
    <row r="36" spans="1:13" ht="24" customHeight="1">
      <c r="A36" s="309" t="s">
        <v>178</v>
      </c>
      <c r="B36" s="354"/>
      <c r="C36" s="320"/>
      <c r="D36" s="320"/>
      <c r="E36" s="320"/>
      <c r="F36" s="320"/>
      <c r="G36" s="320"/>
      <c r="H36" s="408" t="s">
        <v>179</v>
      </c>
      <c r="L36" s="307"/>
      <c r="M36" s="308"/>
    </row>
    <row r="37" spans="1:13" ht="24" customHeight="1">
      <c r="A37" s="309"/>
      <c r="B37" s="354"/>
      <c r="C37" s="320"/>
      <c r="D37" s="320"/>
      <c r="E37" s="320"/>
      <c r="F37" s="320"/>
      <c r="G37" s="320"/>
      <c r="H37" s="529" t="s">
        <v>83</v>
      </c>
      <c r="I37" s="533"/>
      <c r="J37" s="533"/>
      <c r="K37" s="530"/>
      <c r="L37" s="307"/>
      <c r="M37" s="308"/>
    </row>
    <row r="38" spans="1:13" ht="24" customHeight="1">
      <c r="A38" s="309"/>
      <c r="B38" s="354"/>
      <c r="C38" s="320"/>
      <c r="D38" s="320"/>
      <c r="E38" s="320"/>
      <c r="F38" s="320"/>
      <c r="G38" s="320"/>
      <c r="H38" s="371" t="s">
        <v>173</v>
      </c>
      <c r="I38" s="376"/>
      <c r="J38" s="376"/>
      <c r="K38" s="372"/>
      <c r="L38" s="307"/>
      <c r="M38" s="308"/>
    </row>
    <row r="39" spans="1:13" ht="24" customHeight="1">
      <c r="A39" s="309"/>
      <c r="B39" s="354"/>
      <c r="C39" s="320"/>
      <c r="D39" s="320"/>
      <c r="E39" s="320"/>
      <c r="F39" s="320"/>
      <c r="G39" s="320"/>
      <c r="H39" s="382" t="s">
        <v>174</v>
      </c>
      <c r="I39" s="325"/>
      <c r="J39" s="330"/>
      <c r="K39" s="372"/>
      <c r="L39" s="307"/>
      <c r="M39" s="308"/>
    </row>
    <row r="40" spans="1:13" ht="24" customHeight="1">
      <c r="A40" s="309"/>
      <c r="B40" s="354"/>
      <c r="C40" s="320"/>
      <c r="D40" s="320"/>
      <c r="E40" s="320"/>
      <c r="F40" s="320"/>
      <c r="G40" s="320"/>
      <c r="H40" s="382"/>
      <c r="I40" s="325" t="s">
        <v>175</v>
      </c>
      <c r="J40" s="330">
        <v>0</v>
      </c>
      <c r="K40" s="372" t="s">
        <v>51</v>
      </c>
      <c r="L40" s="307"/>
      <c r="M40" s="308"/>
    </row>
    <row r="41" spans="1:13" ht="24" customHeight="1">
      <c r="A41" s="327"/>
      <c r="B41" s="361"/>
      <c r="C41" s="310"/>
      <c r="D41" s="310"/>
      <c r="E41" s="310"/>
      <c r="F41" s="310"/>
      <c r="G41" s="310"/>
      <c r="H41" s="331"/>
      <c r="I41" s="332"/>
      <c r="J41" s="407"/>
      <c r="K41" s="333"/>
      <c r="L41" s="328"/>
      <c r="M41" s="299"/>
    </row>
    <row r="42" spans="1:13" ht="24" customHeight="1">
      <c r="A42" s="302" t="s">
        <v>180</v>
      </c>
      <c r="B42" s="406">
        <v>4</v>
      </c>
      <c r="C42" s="334">
        <v>0.5</v>
      </c>
      <c r="D42" s="334">
        <v>0.75</v>
      </c>
      <c r="E42" s="334">
        <v>1</v>
      </c>
      <c r="F42" s="334">
        <v>1</v>
      </c>
      <c r="G42" s="334">
        <v>1</v>
      </c>
      <c r="H42" s="535" t="s">
        <v>57</v>
      </c>
      <c r="I42" s="531"/>
      <c r="J42" s="531"/>
      <c r="K42" s="532"/>
      <c r="L42" s="304">
        <v>0</v>
      </c>
      <c r="M42" s="305" t="str">
        <f>IF(L42=0,"-",ROUND(L42*B42/B$105,4))</f>
        <v>-</v>
      </c>
    </row>
    <row r="43" spans="1:13" ht="24" customHeight="1">
      <c r="A43" s="309" t="s">
        <v>23</v>
      </c>
      <c r="B43" s="354"/>
      <c r="C43" s="320"/>
      <c r="D43" s="320"/>
      <c r="E43" s="320"/>
      <c r="F43" s="337" t="s">
        <v>70</v>
      </c>
      <c r="G43" s="337" t="s">
        <v>70</v>
      </c>
      <c r="H43" s="371" t="s">
        <v>58</v>
      </c>
      <c r="I43" s="376"/>
      <c r="J43" s="376"/>
      <c r="K43" s="372"/>
      <c r="L43" s="307"/>
      <c r="M43" s="308"/>
    </row>
    <row r="44" spans="1:13" ht="24" customHeight="1">
      <c r="A44" s="309" t="s">
        <v>24</v>
      </c>
      <c r="B44" s="354"/>
      <c r="C44" s="320"/>
      <c r="D44" s="320"/>
      <c r="E44" s="320"/>
      <c r="F44" s="337" t="s">
        <v>138</v>
      </c>
      <c r="G44" s="337" t="s">
        <v>139</v>
      </c>
      <c r="H44" s="371" t="s">
        <v>148</v>
      </c>
      <c r="I44" s="376"/>
      <c r="J44" s="376"/>
      <c r="K44" s="372"/>
      <c r="L44" s="307"/>
      <c r="M44" s="308"/>
    </row>
    <row r="45" spans="1:13" ht="24" customHeight="1">
      <c r="A45" s="309"/>
      <c r="B45" s="354"/>
      <c r="C45" s="320"/>
      <c r="D45" s="320"/>
      <c r="E45" s="320"/>
      <c r="F45" s="320"/>
      <c r="G45" s="320"/>
      <c r="H45" s="371" t="s">
        <v>181</v>
      </c>
      <c r="I45" s="376"/>
      <c r="J45" s="376"/>
      <c r="K45" s="372"/>
      <c r="L45" s="307"/>
      <c r="M45" s="308"/>
    </row>
    <row r="46" spans="1:13" ht="24" customHeight="1">
      <c r="A46" s="309"/>
      <c r="B46" s="354"/>
      <c r="C46" s="320"/>
      <c r="D46" s="320"/>
      <c r="E46" s="320"/>
      <c r="F46" s="320"/>
      <c r="G46" s="311"/>
      <c r="H46" s="371"/>
      <c r="I46" s="325" t="s">
        <v>56</v>
      </c>
      <c r="J46" s="326">
        <v>0</v>
      </c>
      <c r="K46" s="372" t="s">
        <v>51</v>
      </c>
      <c r="L46" s="307"/>
      <c r="M46" s="308"/>
    </row>
    <row r="47" spans="1:13" ht="24" customHeight="1">
      <c r="A47" s="309"/>
      <c r="B47" s="354"/>
      <c r="C47" s="320"/>
      <c r="D47" s="320"/>
      <c r="E47" s="320"/>
      <c r="F47" s="320"/>
      <c r="G47" s="320"/>
      <c r="H47" s="335"/>
      <c r="I47" s="306"/>
      <c r="J47" s="306"/>
      <c r="K47" s="312"/>
      <c r="L47" s="307"/>
      <c r="M47" s="308"/>
    </row>
    <row r="48" spans="1:13" ht="24" customHeight="1">
      <c r="A48" s="302" t="s">
        <v>182</v>
      </c>
      <c r="B48" s="406">
        <v>4</v>
      </c>
      <c r="C48" s="334">
        <v>0.96</v>
      </c>
      <c r="D48" s="334">
        <v>0.97</v>
      </c>
      <c r="E48" s="334">
        <v>0.98</v>
      </c>
      <c r="F48" s="334">
        <v>0.99</v>
      </c>
      <c r="G48" s="334">
        <v>1</v>
      </c>
      <c r="H48" s="373" t="s">
        <v>149</v>
      </c>
      <c r="I48" s="374"/>
      <c r="J48" s="374"/>
      <c r="K48" s="375"/>
      <c r="L48" s="304">
        <v>0</v>
      </c>
      <c r="M48" s="305" t="str">
        <f>IF(L48=0,"-",ROUND(L48*B48/B$105,4))</f>
        <v>-</v>
      </c>
    </row>
    <row r="49" spans="1:13" ht="24" customHeight="1">
      <c r="A49" s="309" t="s">
        <v>26</v>
      </c>
      <c r="B49" s="354"/>
      <c r="C49" s="320"/>
      <c r="D49" s="320"/>
      <c r="E49" s="320"/>
      <c r="F49" s="320"/>
      <c r="G49" s="320"/>
      <c r="H49" s="382" t="s">
        <v>150</v>
      </c>
      <c r="I49" s="383"/>
      <c r="J49" s="383"/>
      <c r="K49" s="384"/>
      <c r="L49" s="307"/>
      <c r="M49" s="308"/>
    </row>
    <row r="50" spans="1:13" ht="24" customHeight="1">
      <c r="A50" s="309"/>
      <c r="B50" s="354"/>
      <c r="C50" s="320"/>
      <c r="D50" s="320"/>
      <c r="E50" s="320"/>
      <c r="F50" s="320"/>
      <c r="G50" s="320"/>
      <c r="H50" s="382" t="s">
        <v>75</v>
      </c>
      <c r="I50" s="383"/>
      <c r="J50" s="383"/>
      <c r="K50" s="384"/>
      <c r="L50" s="307"/>
      <c r="M50" s="308"/>
    </row>
    <row r="51" spans="1:13" ht="24" customHeight="1">
      <c r="A51" s="309"/>
      <c r="B51" s="354"/>
      <c r="C51" s="320"/>
      <c r="D51" s="320"/>
      <c r="E51" s="320"/>
      <c r="F51" s="320"/>
      <c r="G51" s="320"/>
      <c r="H51" s="382" t="s">
        <v>183</v>
      </c>
      <c r="I51" s="385"/>
      <c r="J51" s="385"/>
      <c r="K51" s="386"/>
      <c r="L51" s="307"/>
      <c r="M51" s="308"/>
    </row>
    <row r="52" spans="1:13" ht="24" customHeight="1">
      <c r="A52" s="309"/>
      <c r="B52" s="354"/>
      <c r="C52" s="320"/>
      <c r="D52" s="320"/>
      <c r="E52" s="320"/>
      <c r="F52" s="320"/>
      <c r="G52" s="311"/>
      <c r="H52" s="371"/>
      <c r="I52" s="325" t="s">
        <v>56</v>
      </c>
      <c r="J52" s="326">
        <v>0</v>
      </c>
      <c r="K52" s="372" t="s">
        <v>51</v>
      </c>
      <c r="L52" s="307"/>
      <c r="M52" s="308"/>
    </row>
    <row r="53" spans="1:13" ht="24" customHeight="1">
      <c r="A53" s="327"/>
      <c r="B53" s="361"/>
      <c r="C53" s="310"/>
      <c r="D53" s="310"/>
      <c r="E53" s="310"/>
      <c r="F53" s="310"/>
      <c r="G53" s="310"/>
      <c r="H53" s="331"/>
      <c r="I53" s="378"/>
      <c r="J53" s="378"/>
      <c r="K53" s="379"/>
      <c r="L53" s="328"/>
      <c r="M53" s="299"/>
    </row>
    <row r="54" spans="1:13" ht="24" customHeight="1">
      <c r="A54" s="302" t="s">
        <v>184</v>
      </c>
      <c r="B54" s="406">
        <v>4</v>
      </c>
      <c r="C54" s="334">
        <v>0.8</v>
      </c>
      <c r="D54" s="334">
        <v>0.85</v>
      </c>
      <c r="E54" s="334">
        <v>0.9</v>
      </c>
      <c r="F54" s="334">
        <v>0.95</v>
      </c>
      <c r="G54" s="334">
        <v>1</v>
      </c>
      <c r="H54" s="388" t="s">
        <v>151</v>
      </c>
      <c r="I54" s="389"/>
      <c r="J54" s="389"/>
      <c r="K54" s="390"/>
      <c r="L54" s="304">
        <v>0</v>
      </c>
      <c r="M54" s="305" t="str">
        <f>IF(L54=0,"-",ROUND(L54*B54/B$105,4))</f>
        <v>-</v>
      </c>
    </row>
    <row r="55" spans="1:13" ht="24" customHeight="1">
      <c r="A55" s="309" t="s">
        <v>28</v>
      </c>
      <c r="B55" s="354"/>
      <c r="C55" s="320"/>
      <c r="D55" s="320"/>
      <c r="E55" s="320"/>
      <c r="F55" s="320"/>
      <c r="G55" s="320"/>
      <c r="H55" s="371" t="s">
        <v>155</v>
      </c>
      <c r="I55" s="376"/>
      <c r="J55" s="376"/>
      <c r="K55" s="372"/>
      <c r="L55" s="307"/>
      <c r="M55" s="308"/>
    </row>
    <row r="56" spans="1:13" ht="24" customHeight="1">
      <c r="A56" s="309" t="s">
        <v>60</v>
      </c>
      <c r="B56" s="354"/>
      <c r="C56" s="320"/>
      <c r="D56" s="320"/>
      <c r="E56" s="320"/>
      <c r="F56" s="320"/>
      <c r="G56" s="320"/>
      <c r="H56" s="371" t="s">
        <v>64</v>
      </c>
      <c r="I56" s="376"/>
      <c r="J56" s="376"/>
      <c r="K56" s="372"/>
      <c r="L56" s="307"/>
      <c r="M56" s="308"/>
    </row>
    <row r="57" spans="1:13" ht="24" customHeight="1">
      <c r="A57" s="309"/>
      <c r="B57" s="354"/>
      <c r="C57" s="320"/>
      <c r="D57" s="320"/>
      <c r="E57" s="320"/>
      <c r="F57" s="320"/>
      <c r="G57" s="320"/>
      <c r="H57" s="382" t="s">
        <v>181</v>
      </c>
      <c r="I57" s="325"/>
      <c r="J57" s="324"/>
      <c r="K57" s="384"/>
      <c r="L57" s="307"/>
      <c r="M57" s="308"/>
    </row>
    <row r="58" spans="1:13" ht="24" customHeight="1">
      <c r="A58" s="309"/>
      <c r="B58" s="354"/>
      <c r="C58" s="320"/>
      <c r="D58" s="320"/>
      <c r="E58" s="320"/>
      <c r="F58" s="320"/>
      <c r="G58" s="320"/>
      <c r="H58" s="382"/>
      <c r="I58" s="325" t="s">
        <v>66</v>
      </c>
      <c r="J58" s="336">
        <v>0</v>
      </c>
      <c r="K58" s="384" t="s">
        <v>61</v>
      </c>
      <c r="L58" s="307"/>
      <c r="M58" s="308"/>
    </row>
    <row r="59" spans="1:13" ht="24" customHeight="1">
      <c r="A59" s="309"/>
      <c r="B59" s="354"/>
      <c r="C59" s="320"/>
      <c r="D59" s="320"/>
      <c r="E59" s="320"/>
      <c r="F59" s="320"/>
      <c r="G59" s="320"/>
      <c r="H59" s="382"/>
      <c r="I59" s="325" t="s">
        <v>67</v>
      </c>
      <c r="J59" s="336">
        <v>0</v>
      </c>
      <c r="K59" s="384" t="s">
        <v>61</v>
      </c>
      <c r="L59" s="307"/>
      <c r="M59" s="308"/>
    </row>
    <row r="60" spans="1:13" ht="24" customHeight="1">
      <c r="A60" s="309"/>
      <c r="B60" s="354"/>
      <c r="C60" s="320"/>
      <c r="D60" s="320"/>
      <c r="E60" s="320"/>
      <c r="F60" s="320"/>
      <c r="G60" s="320"/>
      <c r="H60" s="371"/>
      <c r="I60" s="329" t="s">
        <v>81</v>
      </c>
      <c r="J60" s="336" t="e">
        <f>J59*100/J58</f>
        <v>#DIV/0!</v>
      </c>
      <c r="K60" s="372" t="s">
        <v>51</v>
      </c>
      <c r="L60" s="307"/>
      <c r="M60" s="308"/>
    </row>
    <row r="61" spans="1:13" ht="24" customHeight="1">
      <c r="A61" s="327"/>
      <c r="B61" s="361"/>
      <c r="C61" s="310"/>
      <c r="D61" s="310"/>
      <c r="E61" s="310"/>
      <c r="F61" s="310"/>
      <c r="G61" s="310"/>
      <c r="H61" s="377"/>
      <c r="I61" s="378"/>
      <c r="J61" s="378"/>
      <c r="K61" s="379"/>
      <c r="L61" s="328"/>
      <c r="M61" s="299"/>
    </row>
    <row r="62" spans="1:13" ht="24" customHeight="1">
      <c r="A62" s="302" t="s">
        <v>185</v>
      </c>
      <c r="B62" s="406">
        <v>4</v>
      </c>
      <c r="C62" s="334">
        <v>0.5</v>
      </c>
      <c r="D62" s="334">
        <v>0.75</v>
      </c>
      <c r="E62" s="334">
        <v>1</v>
      </c>
      <c r="F62" s="334">
        <v>1</v>
      </c>
      <c r="G62" s="334">
        <v>1</v>
      </c>
      <c r="H62" s="373" t="s">
        <v>153</v>
      </c>
      <c r="I62" s="374"/>
      <c r="J62" s="374"/>
      <c r="K62" s="375"/>
      <c r="L62" s="304">
        <v>0</v>
      </c>
      <c r="M62" s="305" t="str">
        <f>IF(L62=0,"-",ROUND(L62*B62/B$105,4))</f>
        <v>-</v>
      </c>
    </row>
    <row r="63" spans="1:13" ht="24" customHeight="1">
      <c r="A63" s="309" t="s">
        <v>152</v>
      </c>
      <c r="B63" s="409"/>
      <c r="C63" s="337"/>
      <c r="D63" s="337"/>
      <c r="E63" s="337"/>
      <c r="F63" s="337" t="s">
        <v>70</v>
      </c>
      <c r="G63" s="337" t="s">
        <v>70</v>
      </c>
      <c r="H63" s="376" t="s">
        <v>154</v>
      </c>
      <c r="I63" s="376"/>
      <c r="J63" s="376"/>
      <c r="K63" s="372"/>
      <c r="L63" s="307"/>
      <c r="M63" s="308"/>
    </row>
    <row r="64" spans="1:13" ht="24" customHeight="1">
      <c r="A64" s="309"/>
      <c r="B64" s="409"/>
      <c r="C64" s="337"/>
      <c r="D64" s="337"/>
      <c r="E64" s="337"/>
      <c r="F64" s="337" t="s">
        <v>138</v>
      </c>
      <c r="G64" s="337" t="s">
        <v>139</v>
      </c>
      <c r="H64" s="376" t="s">
        <v>181</v>
      </c>
      <c r="I64" s="376"/>
      <c r="J64" s="376"/>
      <c r="K64" s="372"/>
      <c r="L64" s="307"/>
      <c r="M64" s="308"/>
    </row>
    <row r="65" spans="1:13" ht="24" customHeight="1">
      <c r="A65" s="309"/>
      <c r="B65" s="409"/>
      <c r="C65" s="338"/>
      <c r="D65" s="338"/>
      <c r="E65" s="338"/>
      <c r="F65" s="338"/>
      <c r="G65" s="392"/>
      <c r="H65" s="371"/>
      <c r="I65" s="325" t="s">
        <v>56</v>
      </c>
      <c r="J65" s="326" t="s">
        <v>11</v>
      </c>
      <c r="K65" s="372" t="s">
        <v>51</v>
      </c>
      <c r="L65" s="307"/>
      <c r="M65" s="308"/>
    </row>
    <row r="66" spans="1:13" ht="24" customHeight="1">
      <c r="A66" s="327"/>
      <c r="B66" s="361"/>
      <c r="C66" s="310"/>
      <c r="D66" s="310"/>
      <c r="E66" s="310"/>
      <c r="F66" s="310"/>
      <c r="G66" s="310"/>
      <c r="H66" s="377"/>
      <c r="I66" s="380"/>
      <c r="J66" s="380"/>
      <c r="K66" s="381"/>
      <c r="L66" s="328"/>
      <c r="M66" s="299"/>
    </row>
    <row r="67" spans="1:13" ht="24" customHeight="1">
      <c r="A67" s="302" t="s">
        <v>186</v>
      </c>
      <c r="B67" s="406">
        <v>12</v>
      </c>
      <c r="C67" s="334">
        <v>0.78</v>
      </c>
      <c r="D67" s="334">
        <v>0.81</v>
      </c>
      <c r="E67" s="334">
        <v>0.84</v>
      </c>
      <c r="F67" s="334">
        <v>0.87</v>
      </c>
      <c r="G67" s="334">
        <v>0.9</v>
      </c>
      <c r="H67" s="373" t="s">
        <v>187</v>
      </c>
      <c r="I67" s="374"/>
      <c r="J67" s="374"/>
      <c r="K67" s="375"/>
      <c r="L67" s="304">
        <v>0</v>
      </c>
      <c r="M67" s="305" t="str">
        <f>IF(L67=0,"-",ROUND(L67*B67/B$105,4))</f>
        <v>-</v>
      </c>
    </row>
    <row r="68" spans="1:13" ht="24" customHeight="1">
      <c r="A68" s="309" t="s">
        <v>137</v>
      </c>
      <c r="B68" s="354"/>
      <c r="C68" s="320"/>
      <c r="D68" s="320"/>
      <c r="E68" s="320"/>
      <c r="F68" s="320"/>
      <c r="G68" s="320"/>
      <c r="H68" s="371" t="s">
        <v>198</v>
      </c>
      <c r="I68" s="376"/>
      <c r="J68" s="376"/>
      <c r="K68" s="372"/>
      <c r="L68" s="307"/>
      <c r="M68" s="308"/>
    </row>
    <row r="69" spans="1:13" ht="24" customHeight="1">
      <c r="A69" s="309"/>
      <c r="B69" s="354"/>
      <c r="C69" s="320"/>
      <c r="D69" s="320"/>
      <c r="E69" s="320"/>
      <c r="F69" s="320"/>
      <c r="G69" s="320"/>
      <c r="H69" s="329"/>
      <c r="I69" s="329" t="s">
        <v>87</v>
      </c>
      <c r="J69" s="410">
        <v>0</v>
      </c>
      <c r="K69" s="372" t="s">
        <v>188</v>
      </c>
      <c r="L69" s="307"/>
      <c r="M69" s="308"/>
    </row>
    <row r="70" spans="1:13" ht="24" customHeight="1">
      <c r="A70" s="309"/>
      <c r="B70" s="354"/>
      <c r="C70" s="320"/>
      <c r="D70" s="320"/>
      <c r="E70" s="320"/>
      <c r="F70" s="320"/>
      <c r="G70" s="320"/>
      <c r="H70" s="329"/>
      <c r="I70" s="325" t="s">
        <v>189</v>
      </c>
      <c r="J70" s="336">
        <v>0</v>
      </c>
      <c r="K70" s="372" t="s">
        <v>188</v>
      </c>
      <c r="L70" s="307"/>
      <c r="M70" s="308"/>
    </row>
    <row r="71" spans="1:13" ht="24" customHeight="1">
      <c r="A71" s="309"/>
      <c r="B71" s="354"/>
      <c r="C71" s="320"/>
      <c r="D71" s="320"/>
      <c r="E71" s="320"/>
      <c r="F71" s="320"/>
      <c r="G71" s="320"/>
      <c r="H71" s="329"/>
      <c r="I71" s="325" t="s">
        <v>190</v>
      </c>
      <c r="J71" s="326" t="e">
        <f>J70*100/J69</f>
        <v>#DIV/0!</v>
      </c>
      <c r="K71" s="372" t="s">
        <v>51</v>
      </c>
      <c r="L71" s="307"/>
      <c r="M71" s="308"/>
    </row>
    <row r="72" spans="1:13" ht="24" customHeight="1">
      <c r="A72" s="327"/>
      <c r="B72" s="361"/>
      <c r="C72" s="310"/>
      <c r="D72" s="310"/>
      <c r="E72" s="310"/>
      <c r="F72" s="310"/>
      <c r="G72" s="310"/>
      <c r="H72" s="339"/>
      <c r="I72" s="378"/>
      <c r="J72" s="340"/>
      <c r="K72" s="379"/>
      <c r="L72" s="328"/>
      <c r="M72" s="299"/>
    </row>
    <row r="73" spans="1:13" ht="24" customHeight="1">
      <c r="A73" s="341" t="s">
        <v>191</v>
      </c>
      <c r="B73" s="411">
        <v>4</v>
      </c>
      <c r="C73" s="342">
        <v>0.65</v>
      </c>
      <c r="D73" s="342">
        <v>0.7</v>
      </c>
      <c r="E73" s="342">
        <v>0.75</v>
      </c>
      <c r="F73" s="342">
        <v>0.8</v>
      </c>
      <c r="G73" s="342">
        <v>0.85</v>
      </c>
      <c r="H73" s="373" t="s">
        <v>157</v>
      </c>
      <c r="I73" s="374"/>
      <c r="J73" s="374"/>
      <c r="K73" s="375"/>
      <c r="L73" s="304">
        <v>0</v>
      </c>
      <c r="M73" s="305" t="str">
        <f>IF(L73=0,"-",ROUND(L73*B73/B$105,4))</f>
        <v>-</v>
      </c>
    </row>
    <row r="74" spans="1:13" ht="24" customHeight="1">
      <c r="A74" s="309" t="s">
        <v>146</v>
      </c>
      <c r="B74" s="354"/>
      <c r="C74" s="320"/>
      <c r="D74" s="320"/>
      <c r="E74" s="320"/>
      <c r="F74" s="320"/>
      <c r="G74" s="320"/>
      <c r="H74" s="371" t="s">
        <v>104</v>
      </c>
      <c r="I74" s="376"/>
      <c r="J74" s="376"/>
      <c r="K74" s="372"/>
      <c r="L74" s="307"/>
      <c r="M74" s="308"/>
    </row>
    <row r="75" spans="1:13" ht="24" customHeight="1">
      <c r="A75" s="391" t="s">
        <v>156</v>
      </c>
      <c r="B75" s="354"/>
      <c r="C75" s="320"/>
      <c r="D75" s="320"/>
      <c r="E75" s="320"/>
      <c r="F75" s="320"/>
      <c r="G75" s="320"/>
      <c r="H75" s="371" t="s">
        <v>105</v>
      </c>
      <c r="I75" s="376"/>
      <c r="J75" s="376"/>
      <c r="K75" s="372"/>
      <c r="L75" s="307"/>
      <c r="M75" s="308"/>
    </row>
    <row r="76" spans="1:13" ht="24" customHeight="1">
      <c r="A76" s="309"/>
      <c r="B76" s="354"/>
      <c r="C76" s="320"/>
      <c r="D76" s="320"/>
      <c r="E76" s="320"/>
      <c r="F76" s="320"/>
      <c r="G76" s="320"/>
      <c r="H76" s="343"/>
      <c r="I76" s="344" t="s">
        <v>113</v>
      </c>
      <c r="J76" s="345" t="s">
        <v>11</v>
      </c>
      <c r="K76" s="372" t="s">
        <v>51</v>
      </c>
      <c r="L76" s="307"/>
      <c r="M76" s="308"/>
    </row>
    <row r="77" spans="1:13" ht="24" customHeight="1">
      <c r="A77" s="309"/>
      <c r="B77" s="354"/>
      <c r="C77" s="320"/>
      <c r="D77" s="320"/>
      <c r="E77" s="320"/>
      <c r="F77" s="320"/>
      <c r="G77" s="346"/>
      <c r="H77" s="347"/>
      <c r="I77" s="347"/>
      <c r="J77" s="347"/>
      <c r="K77" s="347"/>
      <c r="L77" s="307"/>
      <c r="M77" s="308"/>
    </row>
    <row r="78" spans="1:13" ht="24" customHeight="1">
      <c r="A78" s="302" t="s">
        <v>106</v>
      </c>
      <c r="B78" s="411">
        <v>4</v>
      </c>
      <c r="C78" s="348" t="s">
        <v>29</v>
      </c>
      <c r="D78" s="348" t="s">
        <v>30</v>
      </c>
      <c r="E78" s="348" t="s">
        <v>31</v>
      </c>
      <c r="F78" s="348" t="s">
        <v>32</v>
      </c>
      <c r="G78" s="348" t="s">
        <v>33</v>
      </c>
      <c r="H78" s="373" t="s">
        <v>108</v>
      </c>
      <c r="I78" s="374"/>
      <c r="J78" s="374"/>
      <c r="K78" s="375"/>
      <c r="L78" s="304">
        <v>0</v>
      </c>
      <c r="M78" s="305" t="str">
        <f>IF(L78=0,"-",ROUND(L78*B78/B$105,4))</f>
        <v>-</v>
      </c>
    </row>
    <row r="79" spans="1:13" ht="24" customHeight="1">
      <c r="A79" s="309" t="s">
        <v>107</v>
      </c>
      <c r="B79" s="354"/>
      <c r="C79" s="350">
        <v>1.5</v>
      </c>
      <c r="D79" s="350">
        <v>2</v>
      </c>
      <c r="E79" s="350">
        <v>2.5</v>
      </c>
      <c r="F79" s="350">
        <v>3</v>
      </c>
      <c r="G79" s="350">
        <v>5</v>
      </c>
      <c r="H79" s="371" t="s">
        <v>147</v>
      </c>
      <c r="I79" s="376"/>
      <c r="J79" s="376"/>
      <c r="K79" s="372"/>
      <c r="L79" s="307"/>
      <c r="M79" s="308"/>
    </row>
    <row r="80" spans="1:13" ht="24" customHeight="1">
      <c r="A80" s="309"/>
      <c r="B80" s="354"/>
      <c r="C80" s="346"/>
      <c r="D80" s="346"/>
      <c r="E80" s="346"/>
      <c r="F80" s="346"/>
      <c r="G80" s="346"/>
      <c r="H80" s="371" t="s">
        <v>110</v>
      </c>
      <c r="I80" s="376"/>
      <c r="J80" s="376"/>
      <c r="K80" s="372"/>
      <c r="L80" s="307"/>
      <c r="M80" s="308"/>
    </row>
    <row r="81" spans="1:32" ht="24" customHeight="1">
      <c r="A81" s="309"/>
      <c r="B81" s="354"/>
      <c r="C81" s="346"/>
      <c r="D81" s="346"/>
      <c r="E81" s="346"/>
      <c r="F81" s="346"/>
      <c r="G81" s="346"/>
      <c r="H81" s="371" t="s">
        <v>192</v>
      </c>
      <c r="I81" s="376"/>
      <c r="J81" s="376"/>
      <c r="K81" s="372"/>
      <c r="L81" s="307"/>
      <c r="M81" s="308"/>
    </row>
    <row r="82" spans="1:32" ht="24" customHeight="1">
      <c r="A82" s="309"/>
      <c r="B82" s="354"/>
      <c r="C82" s="346"/>
      <c r="D82" s="346"/>
      <c r="E82" s="346"/>
      <c r="F82" s="346"/>
      <c r="G82" s="346"/>
      <c r="H82" s="371"/>
      <c r="I82" s="325" t="s">
        <v>112</v>
      </c>
      <c r="J82" s="326" t="s">
        <v>11</v>
      </c>
      <c r="K82" s="384"/>
      <c r="L82" s="307"/>
      <c r="M82" s="308"/>
    </row>
    <row r="83" spans="1:32" ht="24" customHeight="1">
      <c r="A83" s="327"/>
      <c r="B83" s="361"/>
      <c r="C83" s="310"/>
      <c r="D83" s="310"/>
      <c r="E83" s="310"/>
      <c r="F83" s="310"/>
      <c r="G83" s="310"/>
      <c r="H83" s="331"/>
      <c r="I83" s="378"/>
      <c r="J83" s="378"/>
      <c r="K83" s="379"/>
      <c r="L83" s="328"/>
      <c r="M83" s="299"/>
    </row>
    <row r="84" spans="1:32" ht="24" customHeight="1">
      <c r="A84" s="352" t="s">
        <v>132</v>
      </c>
      <c r="B84" s="411">
        <v>4</v>
      </c>
      <c r="C84" s="342">
        <v>0.1</v>
      </c>
      <c r="D84" s="342">
        <v>0.3</v>
      </c>
      <c r="E84" s="342">
        <v>0.5</v>
      </c>
      <c r="F84" s="342">
        <v>0.7</v>
      </c>
      <c r="G84" s="342">
        <v>1</v>
      </c>
      <c r="H84" s="373" t="s">
        <v>123</v>
      </c>
      <c r="I84" s="374"/>
      <c r="J84" s="374"/>
      <c r="K84" s="375"/>
      <c r="L84" s="304">
        <v>0</v>
      </c>
      <c r="M84" s="305" t="str">
        <f>IF(L84=0,"-",ROUND(L84*B84/B$105,4))</f>
        <v>-</v>
      </c>
    </row>
    <row r="85" spans="1:32" ht="24" customHeight="1">
      <c r="A85" s="353" t="s">
        <v>193</v>
      </c>
      <c r="B85" s="354"/>
      <c r="C85" s="320"/>
      <c r="D85" s="320"/>
      <c r="E85" s="320"/>
      <c r="F85" s="320"/>
      <c r="G85" s="311"/>
      <c r="H85" s="371" t="s">
        <v>124</v>
      </c>
      <c r="I85" s="324"/>
      <c r="J85" s="355"/>
      <c r="K85" s="356"/>
      <c r="L85" s="357"/>
      <c r="M85" s="308"/>
      <c r="P85" s="349"/>
    </row>
    <row r="86" spans="1:32" ht="24" customHeight="1">
      <c r="A86" s="353"/>
      <c r="B86" s="354"/>
      <c r="C86" s="320"/>
      <c r="D86" s="320"/>
      <c r="E86" s="320"/>
      <c r="F86" s="320"/>
      <c r="G86" s="320"/>
      <c r="H86" s="376" t="s">
        <v>125</v>
      </c>
      <c r="I86" s="324"/>
      <c r="J86" s="355"/>
      <c r="K86" s="356"/>
      <c r="L86" s="357"/>
      <c r="M86" s="308"/>
    </row>
    <row r="87" spans="1:32" ht="24" customHeight="1">
      <c r="A87" s="353"/>
      <c r="B87" s="354"/>
      <c r="C87" s="320"/>
      <c r="D87" s="320"/>
      <c r="E87" s="320"/>
      <c r="F87" s="320"/>
      <c r="G87" s="320"/>
      <c r="H87" s="371" t="s">
        <v>126</v>
      </c>
      <c r="I87" s="324"/>
      <c r="J87" s="355"/>
      <c r="K87" s="356"/>
      <c r="L87" s="357"/>
      <c r="M87" s="308"/>
    </row>
    <row r="88" spans="1:32" ht="24" customHeight="1">
      <c r="A88" s="353"/>
      <c r="B88" s="354"/>
      <c r="C88" s="320"/>
      <c r="D88" s="320"/>
      <c r="E88" s="320"/>
      <c r="F88" s="320"/>
      <c r="G88" s="320"/>
      <c r="H88" s="371" t="s">
        <v>127</v>
      </c>
      <c r="I88" s="324"/>
      <c r="J88" s="355"/>
      <c r="K88" s="356"/>
      <c r="L88" s="357"/>
      <c r="M88" s="308"/>
    </row>
    <row r="89" spans="1:32" ht="24" customHeight="1">
      <c r="A89" s="353"/>
      <c r="B89" s="354"/>
      <c r="C89" s="320"/>
      <c r="D89" s="320"/>
      <c r="E89" s="320"/>
      <c r="F89" s="320"/>
      <c r="G89" s="320"/>
      <c r="H89" s="371"/>
      <c r="I89" s="325" t="s">
        <v>114</v>
      </c>
      <c r="J89" s="412">
        <v>0</v>
      </c>
      <c r="K89" s="384"/>
      <c r="L89" s="357"/>
      <c r="M89" s="308"/>
      <c r="R89" s="351"/>
    </row>
    <row r="90" spans="1:32" ht="24" customHeight="1">
      <c r="A90" s="360"/>
      <c r="B90" s="361"/>
      <c r="C90" s="310"/>
      <c r="D90" s="310"/>
      <c r="E90" s="310"/>
      <c r="F90" s="310"/>
      <c r="G90" s="310"/>
      <c r="H90" s="332"/>
      <c r="I90" s="378"/>
      <c r="J90" s="378"/>
      <c r="K90" s="379"/>
      <c r="L90" s="362"/>
      <c r="M90" s="299"/>
    </row>
    <row r="91" spans="1:32" ht="24" customHeight="1">
      <c r="A91" s="302" t="s">
        <v>115</v>
      </c>
      <c r="B91" s="411">
        <v>4</v>
      </c>
      <c r="C91" s="363">
        <v>0.8</v>
      </c>
      <c r="D91" s="363">
        <v>0.85</v>
      </c>
      <c r="E91" s="363">
        <v>0.9</v>
      </c>
      <c r="F91" s="363">
        <v>0.95</v>
      </c>
      <c r="G91" s="363">
        <v>1</v>
      </c>
      <c r="H91" s="373" t="s">
        <v>158</v>
      </c>
      <c r="I91" s="374"/>
      <c r="J91" s="374"/>
      <c r="K91" s="375"/>
      <c r="L91" s="304">
        <v>0</v>
      </c>
      <c r="M91" s="305" t="str">
        <f>IF(L91=0,"-",ROUND(L91*B91/B$105,4))</f>
        <v>-</v>
      </c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</row>
    <row r="92" spans="1:32" ht="24" customHeight="1">
      <c r="A92" s="309" t="s">
        <v>116</v>
      </c>
      <c r="B92" s="354"/>
      <c r="C92" s="350"/>
      <c r="D92" s="350"/>
      <c r="E92" s="350"/>
      <c r="F92" s="350"/>
      <c r="G92" s="350"/>
      <c r="H92" s="371" t="s">
        <v>159</v>
      </c>
      <c r="I92" s="376"/>
      <c r="J92" s="376"/>
      <c r="K92" s="372"/>
      <c r="L92" s="364"/>
      <c r="M92" s="308"/>
      <c r="O92" s="358"/>
      <c r="P92" s="358"/>
      <c r="Q92" s="358"/>
      <c r="R92" s="358"/>
      <c r="S92" s="358"/>
      <c r="T92" s="358"/>
      <c r="U92" s="358"/>
      <c r="V92" s="358"/>
      <c r="W92" s="358"/>
      <c r="X92" s="358"/>
      <c r="Y92" s="358"/>
      <c r="Z92" s="358"/>
      <c r="AA92" s="358"/>
      <c r="AB92" s="358"/>
      <c r="AC92" s="358"/>
      <c r="AD92" s="358"/>
      <c r="AE92" s="358"/>
      <c r="AF92" s="358"/>
    </row>
    <row r="93" spans="1:32" ht="24" customHeight="1">
      <c r="A93" s="309" t="s">
        <v>194</v>
      </c>
      <c r="B93" s="354"/>
      <c r="C93" s="320"/>
      <c r="D93" s="320"/>
      <c r="E93" s="320"/>
      <c r="F93" s="320"/>
      <c r="G93" s="320"/>
      <c r="H93" s="371" t="s">
        <v>199</v>
      </c>
      <c r="I93" s="376"/>
      <c r="J93" s="376"/>
      <c r="K93" s="372"/>
      <c r="L93" s="364"/>
      <c r="M93" s="308"/>
      <c r="O93" s="358"/>
      <c r="P93" s="358"/>
      <c r="Q93" s="358"/>
      <c r="R93" s="358"/>
      <c r="S93" s="358"/>
      <c r="T93" s="358"/>
      <c r="U93" s="358"/>
      <c r="V93" s="358"/>
      <c r="W93" s="358"/>
      <c r="X93" s="358"/>
      <c r="Y93" s="358"/>
      <c r="Z93" s="358"/>
      <c r="AA93" s="358"/>
      <c r="AB93" s="358"/>
      <c r="AC93" s="358"/>
      <c r="AD93" s="358"/>
      <c r="AE93" s="358"/>
      <c r="AF93" s="358"/>
    </row>
    <row r="94" spans="1:32" ht="24" customHeight="1">
      <c r="A94" s="309"/>
      <c r="B94" s="354"/>
      <c r="C94" s="320"/>
      <c r="D94" s="320"/>
      <c r="E94" s="320"/>
      <c r="F94" s="320"/>
      <c r="G94" s="320"/>
      <c r="H94" s="371" t="s">
        <v>120</v>
      </c>
      <c r="I94" s="376"/>
      <c r="J94" s="376"/>
      <c r="K94" s="372"/>
      <c r="L94" s="364"/>
      <c r="M94" s="308"/>
      <c r="O94" s="358"/>
      <c r="P94" s="358"/>
      <c r="Q94" s="358"/>
      <c r="R94" s="358"/>
      <c r="S94" s="358"/>
      <c r="T94" s="358"/>
      <c r="U94" s="358"/>
      <c r="V94" s="358"/>
      <c r="W94" s="358"/>
      <c r="X94" s="358"/>
      <c r="Y94" s="358"/>
      <c r="Z94" s="358"/>
      <c r="AA94" s="358"/>
      <c r="AB94" s="358"/>
      <c r="AC94" s="358"/>
      <c r="AD94" s="358"/>
      <c r="AE94" s="358"/>
      <c r="AF94" s="358"/>
    </row>
    <row r="95" spans="1:32" ht="24" customHeight="1">
      <c r="A95" s="309"/>
      <c r="B95" s="354"/>
      <c r="C95" s="320"/>
      <c r="D95" s="320"/>
      <c r="E95" s="320"/>
      <c r="F95" s="320"/>
      <c r="G95" s="320"/>
      <c r="H95" s="371" t="s">
        <v>195</v>
      </c>
      <c r="I95" s="376"/>
      <c r="J95" s="376"/>
      <c r="K95" s="372"/>
      <c r="L95" s="364"/>
      <c r="M95" s="308"/>
      <c r="O95" s="358"/>
      <c r="P95" s="358"/>
      <c r="Q95" s="358"/>
      <c r="R95" s="358"/>
      <c r="S95" s="358"/>
      <c r="T95" s="358"/>
      <c r="U95" s="358"/>
      <c r="V95" s="358"/>
      <c r="W95" s="358"/>
      <c r="X95" s="358"/>
      <c r="Y95" s="358"/>
      <c r="Z95" s="358"/>
      <c r="AA95" s="358"/>
      <c r="AB95" s="358"/>
      <c r="AC95" s="358"/>
      <c r="AD95" s="358"/>
      <c r="AE95" s="358"/>
      <c r="AF95" s="358"/>
    </row>
    <row r="96" spans="1:32" ht="24" customHeight="1">
      <c r="A96" s="309"/>
      <c r="B96" s="354"/>
      <c r="C96" s="320"/>
      <c r="D96" s="320"/>
      <c r="E96" s="320"/>
      <c r="F96" s="320"/>
      <c r="G96" s="346"/>
      <c r="H96" s="371" t="s">
        <v>196</v>
      </c>
      <c r="I96" s="347"/>
      <c r="J96" s="412">
        <v>0</v>
      </c>
      <c r="K96" s="421"/>
      <c r="L96" s="422"/>
      <c r="M96" s="308"/>
      <c r="O96" s="358"/>
      <c r="P96" s="358"/>
      <c r="Q96" s="358"/>
      <c r="R96" s="358"/>
      <c r="S96" s="358"/>
      <c r="T96" s="358"/>
      <c r="U96" s="358"/>
      <c r="V96" s="359"/>
      <c r="W96" s="358"/>
      <c r="X96" s="358"/>
      <c r="Y96" s="358"/>
      <c r="Z96" s="358"/>
      <c r="AA96" s="358"/>
      <c r="AB96" s="358"/>
      <c r="AC96" s="358"/>
      <c r="AD96" s="358"/>
      <c r="AE96" s="358"/>
      <c r="AF96" s="358"/>
    </row>
    <row r="97" spans="1:32" ht="24" customHeight="1">
      <c r="A97" s="360"/>
      <c r="B97" s="425"/>
      <c r="C97" s="417"/>
      <c r="D97" s="417"/>
      <c r="E97" s="417"/>
      <c r="F97" s="417"/>
      <c r="G97" s="331"/>
      <c r="H97" s="416"/>
      <c r="I97" s="428"/>
      <c r="J97" s="429"/>
      <c r="K97" s="427"/>
      <c r="L97" s="430"/>
      <c r="M97" s="308"/>
      <c r="O97" s="358"/>
      <c r="P97" s="358"/>
      <c r="Q97" s="358"/>
      <c r="R97" s="358"/>
      <c r="S97" s="358"/>
      <c r="T97" s="358"/>
      <c r="U97" s="358"/>
      <c r="V97" s="359"/>
      <c r="W97" s="358"/>
      <c r="X97" s="358"/>
      <c r="Y97" s="358"/>
      <c r="Z97" s="358"/>
      <c r="AA97" s="358"/>
      <c r="AB97" s="358"/>
      <c r="AC97" s="358"/>
      <c r="AD97" s="358"/>
      <c r="AE97" s="358"/>
      <c r="AF97" s="358"/>
    </row>
    <row r="98" spans="1:32" ht="24" customHeight="1">
      <c r="A98" s="353" t="s">
        <v>201</v>
      </c>
      <c r="B98" s="418">
        <v>4</v>
      </c>
      <c r="C98" s="419">
        <v>0.4</v>
      </c>
      <c r="D98" s="419">
        <v>0.45</v>
      </c>
      <c r="E98" s="419">
        <v>0.5</v>
      </c>
      <c r="F98" s="419">
        <v>0.55000000000000004</v>
      </c>
      <c r="G98" s="419">
        <v>0.6</v>
      </c>
      <c r="H98" s="415" t="s">
        <v>202</v>
      </c>
      <c r="I98" s="347"/>
      <c r="J98" s="420"/>
      <c r="K98" s="421"/>
      <c r="L98" s="422">
        <v>0</v>
      </c>
      <c r="M98" s="305" t="str">
        <f>IF(L98=0,"-",ROUND(L98*B98/B$84,4))</f>
        <v>-</v>
      </c>
    </row>
    <row r="99" spans="1:32" ht="24" customHeight="1">
      <c r="A99" s="353" t="s">
        <v>203</v>
      </c>
      <c r="B99" s="409"/>
      <c r="C99" s="311"/>
      <c r="D99" s="311"/>
      <c r="E99" s="311"/>
      <c r="F99" s="311"/>
      <c r="G99" s="335"/>
      <c r="H99" s="415" t="s">
        <v>204</v>
      </c>
      <c r="I99" s="347"/>
      <c r="J99" s="420"/>
      <c r="K99" s="421"/>
      <c r="L99" s="422"/>
      <c r="M99" s="308"/>
    </row>
    <row r="100" spans="1:32" ht="24" customHeight="1">
      <c r="A100" s="353"/>
      <c r="B100" s="409"/>
      <c r="C100" s="311"/>
      <c r="D100" s="311"/>
      <c r="E100" s="311"/>
      <c r="F100" s="311"/>
      <c r="G100" s="335"/>
      <c r="H100" s="415"/>
      <c r="I100" s="347"/>
      <c r="J100" s="420"/>
      <c r="K100" s="421"/>
      <c r="L100" s="422"/>
      <c r="M100" s="308"/>
    </row>
    <row r="101" spans="1:32" ht="24" customHeight="1">
      <c r="A101" s="353"/>
      <c r="B101" s="409"/>
      <c r="C101" s="311"/>
      <c r="D101" s="311"/>
      <c r="E101" s="311"/>
      <c r="F101" s="311"/>
      <c r="G101" s="335"/>
      <c r="H101" s="415"/>
      <c r="I101" s="347" t="s">
        <v>175</v>
      </c>
      <c r="J101" s="423">
        <v>0</v>
      </c>
      <c r="K101" s="424" t="s">
        <v>51</v>
      </c>
      <c r="L101" s="422"/>
      <c r="M101" s="308"/>
    </row>
    <row r="102" spans="1:32" ht="24" customHeight="1">
      <c r="A102" s="353"/>
      <c r="B102" s="409"/>
      <c r="C102" s="311"/>
      <c r="D102" s="311"/>
      <c r="E102" s="311"/>
      <c r="F102" s="311"/>
      <c r="G102" s="335"/>
      <c r="H102" s="415"/>
      <c r="I102" s="347"/>
      <c r="J102" s="420"/>
      <c r="K102" s="421"/>
      <c r="L102" s="422"/>
      <c r="M102" s="308"/>
    </row>
    <row r="103" spans="1:32" ht="24" customHeight="1">
      <c r="A103" s="353"/>
      <c r="B103" s="409"/>
      <c r="C103" s="311"/>
      <c r="D103" s="311"/>
      <c r="E103" s="311"/>
      <c r="F103" s="311"/>
      <c r="G103" s="335"/>
      <c r="H103" s="415"/>
      <c r="I103" s="347"/>
      <c r="J103" s="420"/>
      <c r="K103" s="421"/>
      <c r="L103" s="422"/>
      <c r="M103" s="308"/>
    </row>
    <row r="104" spans="1:32" ht="24" customHeight="1">
      <c r="A104" s="360"/>
      <c r="B104" s="425"/>
      <c r="C104" s="417"/>
      <c r="D104" s="417"/>
      <c r="E104" s="417"/>
      <c r="F104" s="417"/>
      <c r="G104" s="426"/>
      <c r="H104" s="416"/>
      <c r="I104" s="347"/>
      <c r="J104" s="420"/>
      <c r="K104" s="427"/>
      <c r="L104" s="422"/>
      <c r="M104" s="308"/>
    </row>
    <row r="105" spans="1:32" ht="26.25">
      <c r="A105" s="365"/>
      <c r="B105" s="413">
        <f>ROUND(SUM(B6:B104),1)</f>
        <v>100</v>
      </c>
      <c r="C105" s="366"/>
      <c r="D105" s="366"/>
      <c r="E105" s="366"/>
      <c r="F105" s="366"/>
      <c r="G105" s="367"/>
      <c r="H105" s="366"/>
      <c r="I105" s="366"/>
      <c r="J105" s="366"/>
      <c r="K105" s="366"/>
      <c r="L105" s="368" t="s">
        <v>140</v>
      </c>
      <c r="M105" s="414">
        <f>ROUND(SUM(M6:M104),1)</f>
        <v>0</v>
      </c>
    </row>
  </sheetData>
  <mergeCells count="29">
    <mergeCell ref="H42:K42"/>
    <mergeCell ref="H18:I18"/>
    <mergeCell ref="H19:I19"/>
    <mergeCell ref="H20:I20"/>
    <mergeCell ref="H22:K22"/>
    <mergeCell ref="H27:K27"/>
    <mergeCell ref="H37:K37"/>
    <mergeCell ref="H9:I9"/>
    <mergeCell ref="H35:K35"/>
    <mergeCell ref="H28:K28"/>
    <mergeCell ref="H29:K29"/>
    <mergeCell ref="H30:K30"/>
    <mergeCell ref="H25:K25"/>
    <mergeCell ref="H10:I10"/>
    <mergeCell ref="H11:I11"/>
    <mergeCell ref="H15:I15"/>
    <mergeCell ref="H21:K21"/>
    <mergeCell ref="H23:K23"/>
    <mergeCell ref="H24:K24"/>
    <mergeCell ref="H12:I13"/>
    <mergeCell ref="J12:K12"/>
    <mergeCell ref="H16:I16"/>
    <mergeCell ref="H6:I7"/>
    <mergeCell ref="J6:K6"/>
    <mergeCell ref="A1:M1"/>
    <mergeCell ref="A2:M2"/>
    <mergeCell ref="C4:G4"/>
    <mergeCell ref="H4:K5"/>
    <mergeCell ref="L4:L5"/>
  </mergeCells>
  <printOptions horizontalCentered="1"/>
  <pageMargins left="0.19685039370078741" right="0" top="0.55118110236220474" bottom="0.27559055118110237" header="0.19685039370078741" footer="0.47244094488188981"/>
  <pageSetup paperSize="9" scale="63" orientation="landscape" r:id="rId1"/>
  <headerFooter scaleWithDoc="0">
    <oddHeader>&amp;R&amp;"TH SarabunPSK,ธรรมดา"&amp;16&amp;P</oddHeader>
  </headerFooter>
  <rowBreaks count="3" manualBreakCount="3">
    <brk id="27" max="12" man="1"/>
    <brk id="53" max="12" man="1"/>
    <brk id="7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8</vt:i4>
      </vt:variant>
    </vt:vector>
  </HeadingPairs>
  <TitlesOfParts>
    <vt:vector size="15" baseType="lpstr">
      <vt:lpstr>รอบ 6 เดือน</vt:lpstr>
      <vt:lpstr>รอบ 7 เดือน</vt:lpstr>
      <vt:lpstr>รอบ 8 เดือน</vt:lpstr>
      <vt:lpstr>รอบ 9 เดือน</vt:lpstr>
      <vt:lpstr>รอบ 10 เดือน</vt:lpstr>
      <vt:lpstr>รอบ 11 เดือน </vt:lpstr>
      <vt:lpstr>รอบ 12 เดือน</vt:lpstr>
      <vt:lpstr>'รอบ 12 เดือน'!Print_Area</vt:lpstr>
      <vt:lpstr>'รอบ 10 เดือน'!Print_Titles</vt:lpstr>
      <vt:lpstr>'รอบ 11 เดือน '!Print_Titles</vt:lpstr>
      <vt:lpstr>'รอบ 12 เดือน'!Print_Titles</vt:lpstr>
      <vt:lpstr>'รอบ 6 เดือน'!Print_Titles</vt:lpstr>
      <vt:lpstr>'รอบ 7 เดือน'!Print_Titles</vt:lpstr>
      <vt:lpstr>'รอบ 8 เดือน'!Print_Titles</vt:lpstr>
      <vt:lpstr>'รอบ 9 เดือน'!Print_Titles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user</cp:lastModifiedBy>
  <cp:lastPrinted>2016-02-10T02:10:20Z</cp:lastPrinted>
  <dcterms:created xsi:type="dcterms:W3CDTF">2013-03-19T03:55:17Z</dcterms:created>
  <dcterms:modified xsi:type="dcterms:W3CDTF">2016-04-04T05:09:56Z</dcterms:modified>
</cp:coreProperties>
</file>